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7950" windowHeight="8925" tabRatio="962" firstSheet="10" activeTab="16"/>
  </bookViews>
  <sheets>
    <sheet name="uitslag en stand tm dag 1" sheetId="1" r:id="rId1"/>
    <sheet name="Uitslag en stand tm dag 2" sheetId="2" r:id="rId2"/>
    <sheet name="Uitslag en stand tm dag 3" sheetId="3" r:id="rId3"/>
    <sheet name="Uitslag en stand tm dag 4" sheetId="4" r:id="rId4"/>
    <sheet name="Uitslag en stand tm dag 5" sheetId="5" r:id="rId5"/>
    <sheet name="Uitslag en stand tm dag 6" sheetId="6" r:id="rId6"/>
    <sheet name="Uitslag en stand tm dag 7" sheetId="7" r:id="rId7"/>
    <sheet name="Eindstand NL 2006 - 2007" sheetId="8" r:id="rId8"/>
    <sheet name="opbouw teamscores per dag" sheetId="9" r:id="rId9"/>
    <sheet name="scores dag 1" sheetId="10" r:id="rId10"/>
    <sheet name="scores dag 2" sheetId="11" r:id="rId11"/>
    <sheet name="scores dag 3" sheetId="12" r:id="rId12"/>
    <sheet name="scores dag 4" sheetId="13" r:id="rId13"/>
    <sheet name="scores dag 5" sheetId="14" r:id="rId14"/>
    <sheet name="scores dag 6" sheetId="15" r:id="rId15"/>
    <sheet name="scores dag 7" sheetId="16" r:id="rId16"/>
    <sheet name="scores dag 8" sheetId="17" r:id="rId17"/>
    <sheet name="ind-tot" sheetId="18" r:id="rId18"/>
    <sheet name="ind-gem pd" sheetId="19" r:id="rId19"/>
    <sheet name="Ind klassement" sheetId="20" r:id="rId20"/>
  </sheets>
  <definedNames>
    <definedName name="_xlnm.Print_Titles" localSheetId="17">'ind-tot'!$1:$3</definedName>
    <definedName name="_xlnm.Print_Titles" localSheetId="9">'scores dag 1'!$1:$3</definedName>
  </definedNames>
  <calcPr fullCalcOnLoad="1"/>
</workbook>
</file>

<file path=xl/sharedStrings.xml><?xml version="1.0" encoding="utf-8"?>
<sst xmlns="http://schemas.openxmlformats.org/spreadsheetml/2006/main" count="1413" uniqueCount="155">
  <si>
    <t>de Hofstede</t>
  </si>
  <si>
    <t>wedstrijd</t>
  </si>
  <si>
    <t>eerdere pinfall</t>
  </si>
  <si>
    <t>Nieuwe tot. Pinfall</t>
  </si>
  <si>
    <t>Totaal pinfall</t>
  </si>
  <si>
    <t>Totaal punten</t>
  </si>
  <si>
    <t>eerdere punten</t>
  </si>
  <si>
    <t>Nieuwe tot. Punten</t>
  </si>
  <si>
    <t>Oud klassement</t>
  </si>
  <si>
    <t>Nieuw klassement</t>
  </si>
  <si>
    <t>pinfall</t>
  </si>
  <si>
    <t>punten</t>
  </si>
  <si>
    <t>teamnr</t>
  </si>
  <si>
    <t>pasnr</t>
  </si>
  <si>
    <t>naam</t>
  </si>
  <si>
    <t>game</t>
  </si>
  <si>
    <t>totaal</t>
  </si>
  <si>
    <t>games</t>
  </si>
  <si>
    <t>H. Wijker</t>
  </si>
  <si>
    <t>Y. Schouten</t>
  </si>
  <si>
    <t>J. Verheij</t>
  </si>
  <si>
    <t>W. van der Veen</t>
  </si>
  <si>
    <t>gemid.</t>
  </si>
  <si>
    <t>Pinfall</t>
  </si>
  <si>
    <t>Pinfall tegenstander</t>
  </si>
  <si>
    <t>Punten</t>
  </si>
  <si>
    <t>N. Thienpondt</t>
  </si>
  <si>
    <t>V. Vrijhof</t>
  </si>
  <si>
    <t>M. Sassen</t>
  </si>
  <si>
    <t>W. Selier</t>
  </si>
  <si>
    <t>P. Smits</t>
  </si>
  <si>
    <t>A. Blijenberg</t>
  </si>
  <si>
    <t>M. de Bruijn</t>
  </si>
  <si>
    <t>T. Plummen</t>
  </si>
  <si>
    <t>E. Kok</t>
  </si>
  <si>
    <t>R. van den Bogaard</t>
  </si>
  <si>
    <t>M. van de Griend</t>
  </si>
  <si>
    <t>M. Krull</t>
  </si>
  <si>
    <t>M. van den Bosch</t>
  </si>
  <si>
    <t>N. Plummen</t>
  </si>
  <si>
    <t>R. van Zeist</t>
  </si>
  <si>
    <t>R. Mol</t>
  </si>
  <si>
    <t>M. Koopal</t>
  </si>
  <si>
    <t>Individuele scores in totaliteit</t>
  </si>
  <si>
    <t>speeldag</t>
  </si>
  <si>
    <t>kampioenspoule</t>
  </si>
  <si>
    <t>degradatiepoule</t>
  </si>
  <si>
    <t>teamnaam</t>
  </si>
  <si>
    <t>pinfall per speeldag</t>
  </si>
  <si>
    <t>punten &amp; scores per speeldag</t>
  </si>
  <si>
    <t>Hawkeye Rijswijk</t>
  </si>
  <si>
    <t>AC &amp; TS</t>
  </si>
  <si>
    <t>The Dolphins</t>
  </si>
  <si>
    <t>V. Graafmans</t>
  </si>
  <si>
    <t>M. Kok</t>
  </si>
  <si>
    <t>M. Schatteman</t>
  </si>
  <si>
    <t>S. Williams</t>
  </si>
  <si>
    <t>J. Sluyter</t>
  </si>
  <si>
    <t>Hawkeye</t>
  </si>
  <si>
    <t>The Dolphins Tilburg</t>
  </si>
  <si>
    <t>de Hofstede Rijswijk</t>
  </si>
  <si>
    <t>AC &amp; TS Utrecht</t>
  </si>
  <si>
    <t>3e speeldag nationale league eredivisie 4 december 2005 te Utrecht (Vechtse banen)</t>
  </si>
  <si>
    <t>Jong - AC &amp; TS Utrecht</t>
  </si>
  <si>
    <t>S. Baumann</t>
  </si>
  <si>
    <t>Klassement</t>
  </si>
  <si>
    <t>W. v.d. List</t>
  </si>
  <si>
    <t>F. Stuiver</t>
  </si>
  <si>
    <t>J. Spil</t>
  </si>
  <si>
    <t>E.J. van Aarle</t>
  </si>
  <si>
    <t>Chr. Kweens</t>
  </si>
  <si>
    <t>P. v.d. Veerdonk</t>
  </si>
  <si>
    <t>Ruiten installatiebedrijf</t>
  </si>
  <si>
    <t>Hawkeye Scheveningen</t>
  </si>
  <si>
    <t>Westerpark / Laurens assurantiën</t>
  </si>
  <si>
    <t>H Wijker</t>
  </si>
  <si>
    <t>M Koopal</t>
  </si>
  <si>
    <t>V Graafmans</t>
  </si>
  <si>
    <t>V Vrijhof</t>
  </si>
  <si>
    <t>J Verheij</t>
  </si>
  <si>
    <t>N Thienpondt</t>
  </si>
  <si>
    <t>A Blijenberg</t>
  </si>
  <si>
    <t>AFR van Gurp</t>
  </si>
  <si>
    <t>R Dol</t>
  </si>
  <si>
    <t>MJG Pittens</t>
  </si>
  <si>
    <t>D.G.C.M. van Kuijk</t>
  </si>
  <si>
    <t>L. Ruiten</t>
  </si>
  <si>
    <t>M. de Man</t>
  </si>
  <si>
    <t>R. Verboon</t>
  </si>
  <si>
    <t>L. Oosterwaal</t>
  </si>
  <si>
    <t>H W MacDeakin</t>
  </si>
  <si>
    <t>P Broekmans</t>
  </si>
  <si>
    <t>S Kremer</t>
  </si>
  <si>
    <t>N Walraven</t>
  </si>
  <si>
    <t>M Colijn</t>
  </si>
  <si>
    <t>M. de Jong</t>
  </si>
  <si>
    <t>N.A. den Breejen</t>
  </si>
  <si>
    <t>P R I Oranje</t>
  </si>
  <si>
    <t>E Koning</t>
  </si>
  <si>
    <t>M Bijman</t>
  </si>
  <si>
    <t>P Maaswinkel</t>
  </si>
  <si>
    <t>B Bijman</t>
  </si>
  <si>
    <t>F Bruis</t>
  </si>
  <si>
    <t>B.J. Beverdam</t>
  </si>
  <si>
    <t>M Spoelstra</t>
  </si>
  <si>
    <t>A. Laurens</t>
  </si>
  <si>
    <t>W J Dingenouts</t>
  </si>
  <si>
    <t>B van der Hoek</t>
  </si>
  <si>
    <t>J. Zanen</t>
  </si>
  <si>
    <t>F.H. Baggerman</t>
  </si>
  <si>
    <t>X v Haag</t>
  </si>
  <si>
    <t>D.M. van der Meer</t>
  </si>
  <si>
    <t>J Huisman</t>
  </si>
  <si>
    <t>De zoete inval</t>
  </si>
  <si>
    <t>De zoete inval / Veenpoort</t>
  </si>
  <si>
    <t>Ruiten installaties</t>
  </si>
  <si>
    <t>Ruiten installaties Veendam</t>
  </si>
  <si>
    <t>Westerpark / Laurens</t>
  </si>
  <si>
    <t>Totaal wedstrijdpunten</t>
  </si>
  <si>
    <t>Bonuspunten</t>
  </si>
  <si>
    <t>Hollandplant</t>
  </si>
  <si>
    <t>1e speeldag nationale league eredivisie 1 okt. 2006 te Den Haag (Zuiderpark)</t>
  </si>
  <si>
    <t>3e speeldag nationale league eredivisie 3 december 2006 te Utrecht (Vechtse banen)</t>
  </si>
  <si>
    <t>2e speeldag nationale league eredivisie 5 november 2006 te Haarlemmerliede</t>
  </si>
  <si>
    <t>4e speeldag nationale league eredivisie 14 januari 2007 te Leiden ZW</t>
  </si>
  <si>
    <t>5e speeldag nationale league eredivisie 4 februari 2007 te Scheveningen</t>
  </si>
  <si>
    <t>6e speeldag nationale league eredivisie 11 maart 2007 te Rijswijk</t>
  </si>
  <si>
    <t>7e speeldag nationale league (1e play - offs) eredivisie 31 maart 2007 te Tilburg</t>
  </si>
  <si>
    <t>8e speeldag nationale league (2e play - offs) eredivisie 1 april 2007 te Westerpark</t>
  </si>
  <si>
    <t>L.B.W. Jansen</t>
  </si>
  <si>
    <t>M W H van den Heuvel</t>
  </si>
  <si>
    <t>D.C. Knijff</t>
  </si>
  <si>
    <t>S. Huijden</t>
  </si>
  <si>
    <t>G.S. v.d. Tol</t>
  </si>
  <si>
    <t>L.A. de Roode</t>
  </si>
  <si>
    <t>Martin Jonk</t>
  </si>
  <si>
    <t>Y Schouten</t>
  </si>
  <si>
    <t>M Sassen</t>
  </si>
  <si>
    <t>J. v.d. Wakker</t>
  </si>
  <si>
    <t>Mark de Jong</t>
  </si>
  <si>
    <t>J v/d Wakker</t>
  </si>
  <si>
    <t>G.J. van Baest</t>
  </si>
  <si>
    <t>pinfall per speeldag tegenstanders</t>
  </si>
  <si>
    <t>bonuspunten per speeldag</t>
  </si>
  <si>
    <t>gemid. p/g</t>
  </si>
  <si>
    <t>wedstrijdpunten per speeldag</t>
  </si>
  <si>
    <t>totaal punten per speeldag</t>
  </si>
  <si>
    <t>klassering</t>
  </si>
  <si>
    <t>controles</t>
  </si>
  <si>
    <t>hulpvelden</t>
  </si>
  <si>
    <t>gemiddeld</t>
  </si>
  <si>
    <t>4e speeldag nationale league eredivisie 14 januari 2007 te Leiden</t>
  </si>
  <si>
    <t>M Di Giorno</t>
  </si>
  <si>
    <t>M. de Jong (Marieke)</t>
  </si>
  <si>
    <t>M. de Jong (Mark)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</si>
</sst>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* #,##0.0_-;_-* #,##0.0\-;_-* &quot;-&quot;??_-;_-@_-"/>
    <numFmt numFmtId="179" formatCode="_-* #,##0_-;_-* #,##0\-;_-* &quot;-&quot;??_-;_-@_-"/>
    <numFmt numFmtId="180" formatCode="_-* #,##0.000_-;_-* #,##0.000\-;_-* &quot;-&quot;??_-;_-@_-"/>
    <numFmt numFmtId="181" formatCode="_-* #,##0.0000_-;_-* #,##0.0000\-;_-* &quot;-&quot;??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0.0"/>
    <numFmt numFmtId="187" formatCode="000000"/>
    <numFmt numFmtId="188" formatCode="_(* #,##0.0_);_(* \(#,##0.0\);_(* &quot;-&quot;?_);_(@_)"/>
    <numFmt numFmtId="189" formatCode="_-* #,##0.0_-;_-* #,##0.0\-;_-* &quot;-&quot;?_-;_-@_-"/>
    <numFmt numFmtId="190" formatCode="_(* #,##0_);_(* \(#,##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179" fontId="0" fillId="0" borderId="0" xfId="17" applyNumberFormat="1" applyAlignment="1">
      <alignment horizontal="center"/>
    </xf>
    <xf numFmtId="43" fontId="0" fillId="0" borderId="0" xfId="17" applyAlignment="1">
      <alignment/>
    </xf>
    <xf numFmtId="179" fontId="0" fillId="0" borderId="0" xfId="17" applyNumberFormat="1" applyAlignment="1">
      <alignment/>
    </xf>
    <xf numFmtId="179" fontId="0" fillId="0" borderId="0" xfId="17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textRotation="60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textRotation="60" wrapText="1"/>
    </xf>
    <xf numFmtId="0" fontId="1" fillId="2" borderId="0" xfId="0" applyFont="1" applyFill="1" applyAlignment="1">
      <alignment horizontal="center" vertical="center" wrapText="1"/>
    </xf>
    <xf numFmtId="43" fontId="0" fillId="2" borderId="1" xfId="17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0" xfId="0" applyFill="1" applyAlignment="1">
      <alignment horizontal="center" vertical="center" textRotation="60" wrapText="1"/>
    </xf>
    <xf numFmtId="0" fontId="0" fillId="5" borderId="0" xfId="0" applyFill="1" applyAlignment="1">
      <alignment/>
    </xf>
    <xf numFmtId="0" fontId="0" fillId="2" borderId="2" xfId="0" applyFill="1" applyBorder="1" applyAlignment="1">
      <alignment horizontal="center"/>
    </xf>
    <xf numFmtId="178" fontId="0" fillId="0" borderId="0" xfId="17" applyNumberFormat="1" applyAlignment="1">
      <alignment/>
    </xf>
    <xf numFmtId="178" fontId="0" fillId="0" borderId="0" xfId="17" applyNumberForma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7" applyFont="1" applyAlignment="1">
      <alignment horizontal="center"/>
    </xf>
    <xf numFmtId="178" fontId="0" fillId="0" borderId="0" xfId="17" applyNumberFormat="1" applyAlignment="1">
      <alignment/>
    </xf>
    <xf numFmtId="0" fontId="0" fillId="3" borderId="1" xfId="0" applyFont="1" applyFill="1" applyBorder="1" applyAlignment="1">
      <alignment horizontal="center" vertical="center" textRotation="60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 textRotation="60" wrapText="1"/>
    </xf>
    <xf numFmtId="0" fontId="0" fillId="0" borderId="0" xfId="0" applyFill="1" applyAlignment="1">
      <alignment/>
    </xf>
    <xf numFmtId="179" fontId="1" fillId="0" borderId="0" xfId="17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43" fontId="0" fillId="0" borderId="0" xfId="17" applyAlignment="1">
      <alignment/>
    </xf>
    <xf numFmtId="179" fontId="1" fillId="0" borderId="0" xfId="17" applyNumberFormat="1" applyFont="1" applyAlignment="1">
      <alignment/>
    </xf>
    <xf numFmtId="179" fontId="0" fillId="2" borderId="1" xfId="17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43" fontId="0" fillId="0" borderId="0" xfId="17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7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17" applyFont="1" applyAlignment="1">
      <alignment horizontal="center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9" fontId="0" fillId="0" borderId="1" xfId="17" applyNumberFormat="1" applyBorder="1" applyAlignment="1">
      <alignment/>
    </xf>
    <xf numFmtId="179" fontId="0" fillId="0" borderId="1" xfId="17" applyNumberFormat="1" applyBorder="1" applyAlignment="1">
      <alignment horizontal="center"/>
    </xf>
    <xf numFmtId="179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17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9" fontId="1" fillId="0" borderId="1" xfId="17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179" fontId="1" fillId="0" borderId="1" xfId="17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3" fontId="1" fillId="0" borderId="0" xfId="17" applyFont="1" applyAlignment="1">
      <alignment/>
    </xf>
    <xf numFmtId="179" fontId="0" fillId="0" borderId="1" xfId="17" applyNumberFormat="1" applyFont="1" applyBorder="1" applyAlignment="1">
      <alignment/>
    </xf>
    <xf numFmtId="0" fontId="0" fillId="5" borderId="0" xfId="0" applyFont="1" applyFill="1" applyAlignment="1">
      <alignment/>
    </xf>
    <xf numFmtId="0" fontId="0" fillId="0" borderId="1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8" fillId="5" borderId="0" xfId="0" applyFont="1" applyFill="1" applyAlignment="1">
      <alignment/>
    </xf>
    <xf numFmtId="178" fontId="0" fillId="5" borderId="0" xfId="17" applyNumberFormat="1" applyFill="1" applyAlignment="1">
      <alignment/>
    </xf>
    <xf numFmtId="178" fontId="8" fillId="5" borderId="0" xfId="17" applyNumberFormat="1" applyFont="1" applyFill="1" applyAlignment="1">
      <alignment/>
    </xf>
    <xf numFmtId="0" fontId="0" fillId="5" borderId="0" xfId="0" applyFill="1" applyAlignment="1">
      <alignment horizontal="center"/>
    </xf>
    <xf numFmtId="43" fontId="0" fillId="0" borderId="1" xfId="17" applyBorder="1" applyAlignment="1">
      <alignment/>
    </xf>
    <xf numFmtId="0" fontId="0" fillId="0" borderId="1" xfId="0" applyBorder="1" applyAlignment="1" quotePrefix="1">
      <alignment horizontal="center"/>
    </xf>
    <xf numFmtId="43" fontId="0" fillId="0" borderId="1" xfId="17" applyNumberFormat="1" applyBorder="1" applyAlignment="1">
      <alignment/>
    </xf>
    <xf numFmtId="178" fontId="0" fillId="0" borderId="1" xfId="17" applyNumberFormat="1" applyBorder="1" applyAlignment="1">
      <alignment/>
    </xf>
    <xf numFmtId="0" fontId="7" fillId="5" borderId="0" xfId="0" applyFont="1" applyFill="1" applyAlignment="1">
      <alignment horizontal="center"/>
    </xf>
    <xf numFmtId="178" fontId="5" fillId="5" borderId="0" xfId="17" applyNumberFormat="1" applyFont="1" applyFill="1" applyAlignment="1">
      <alignment/>
    </xf>
    <xf numFmtId="188" fontId="0" fillId="5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3" borderId="1" xfId="16" applyNumberFormat="1" applyFont="1" applyFill="1" applyBorder="1" applyAlignment="1">
      <alignment horizontal="center"/>
    </xf>
    <xf numFmtId="179" fontId="0" fillId="5" borderId="0" xfId="17" applyNumberFormat="1" applyFill="1" applyAlignment="1">
      <alignment/>
    </xf>
    <xf numFmtId="190" fontId="0" fillId="5" borderId="0" xfId="0" applyNumberForma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16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78" fontId="0" fillId="2" borderId="4" xfId="17" applyNumberFormat="1" applyFill="1" applyBorder="1" applyAlignment="1">
      <alignment horizontal="center"/>
    </xf>
    <xf numFmtId="178" fontId="0" fillId="2" borderId="5" xfId="17" applyNumberFormat="1" applyFill="1" applyBorder="1" applyAlignment="1">
      <alignment horizontal="center"/>
    </xf>
    <xf numFmtId="178" fontId="0" fillId="2" borderId="2" xfId="17" applyNumberFormat="1" applyFill="1" applyBorder="1" applyAlignment="1">
      <alignment horizontal="center"/>
    </xf>
    <xf numFmtId="49" fontId="0" fillId="3" borderId="4" xfId="16" applyNumberFormat="1" applyFont="1" applyFill="1" applyBorder="1" applyAlignment="1">
      <alignment horizontal="center"/>
    </xf>
    <xf numFmtId="49" fontId="0" fillId="3" borderId="5" xfId="16" applyNumberFormat="1" applyFont="1" applyFill="1" applyBorder="1" applyAlignment="1">
      <alignment horizontal="center"/>
    </xf>
    <xf numFmtId="49" fontId="0" fillId="3" borderId="2" xfId="16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en.tv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">
      <pane ySplit="3" topLeftCell="BM4" activePane="bottomLeft" state="frozen"/>
      <selection pane="topLeft" activeCell="C31" sqref="C31"/>
      <selection pane="bottomLeft" activeCell="D46" sqref="D46"/>
    </sheetView>
  </sheetViews>
  <sheetFormatPr defaultColWidth="9.140625" defaultRowHeight="12.75"/>
  <cols>
    <col min="1" max="1" width="20.00390625" style="0" bestFit="1" customWidth="1"/>
    <col min="2" max="2" width="10.00390625" style="1" bestFit="1" customWidth="1"/>
    <col min="3" max="7" width="9.57421875" style="0" bestFit="1" customWidth="1"/>
    <col min="8" max="8" width="10.140625" style="0" customWidth="1"/>
    <col min="9" max="9" width="9.421875" style="0" customWidth="1"/>
    <col min="10" max="10" width="9.57421875" style="0" bestFit="1" customWidth="1"/>
    <col min="11" max="11" width="9.140625" style="28" customWidth="1"/>
  </cols>
  <sheetData>
    <row r="1" spans="1:11" ht="12.75">
      <c r="A1" s="103" t="s">
        <v>121</v>
      </c>
      <c r="B1" s="104"/>
      <c r="C1" s="104"/>
      <c r="D1" s="104"/>
      <c r="E1" s="104"/>
      <c r="F1" s="104"/>
      <c r="G1" s="104"/>
      <c r="H1" s="104"/>
      <c r="I1" s="104"/>
      <c r="J1" s="105"/>
      <c r="K1" s="26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10" t="s">
        <v>120</v>
      </c>
      <c r="F2" s="10" t="s">
        <v>52</v>
      </c>
      <c r="G2" s="25" t="s">
        <v>115</v>
      </c>
      <c r="H2" s="10" t="s">
        <v>51</v>
      </c>
      <c r="I2" s="10" t="s">
        <v>58</v>
      </c>
      <c r="J2" s="25" t="s">
        <v>117</v>
      </c>
      <c r="K2" s="2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/>
      <c r="J3" s="60"/>
    </row>
    <row r="4" spans="1:22" ht="12.75">
      <c r="A4" s="61" t="s">
        <v>10</v>
      </c>
      <c r="B4" s="62">
        <v>1</v>
      </c>
      <c r="C4" s="63">
        <f>'scores dag 1'!C16</f>
        <v>905</v>
      </c>
      <c r="D4" s="63">
        <f>'scores dag 1'!C31</f>
        <v>910</v>
      </c>
      <c r="E4" s="63">
        <f>'scores dag 1'!C46</f>
        <v>956</v>
      </c>
      <c r="F4" s="63">
        <f>'scores dag 1'!C61</f>
        <v>979</v>
      </c>
      <c r="G4" s="63">
        <f>'scores dag 1'!C76</f>
        <v>852</v>
      </c>
      <c r="H4" s="63">
        <f>'scores dag 1'!C106</f>
        <v>997</v>
      </c>
      <c r="I4" s="63">
        <f>'scores dag 1'!C91</f>
        <v>931</v>
      </c>
      <c r="J4" s="63">
        <f>'scores dag 1'!C121</f>
        <v>927</v>
      </c>
      <c r="O4" s="5"/>
      <c r="P4" s="5"/>
      <c r="Q4" s="5"/>
      <c r="R4" s="5"/>
      <c r="S4" s="5"/>
      <c r="T4" s="5"/>
      <c r="U4" s="5"/>
      <c r="V4" s="5"/>
    </row>
    <row r="5" spans="1:22" ht="12.75">
      <c r="A5" s="61" t="s">
        <v>10</v>
      </c>
      <c r="B5" s="62">
        <v>2</v>
      </c>
      <c r="C5" s="63">
        <f>'scores dag 1'!D16</f>
        <v>952</v>
      </c>
      <c r="D5" s="63">
        <f>'scores dag 1'!D31</f>
        <v>959</v>
      </c>
      <c r="E5" s="63">
        <f>'scores dag 1'!D46</f>
        <v>1079</v>
      </c>
      <c r="F5" s="63">
        <f>'scores dag 1'!D61</f>
        <v>981</v>
      </c>
      <c r="G5" s="63">
        <f>'scores dag 1'!D76</f>
        <v>884</v>
      </c>
      <c r="H5" s="63">
        <f>'scores dag 1'!D106</f>
        <v>981</v>
      </c>
      <c r="I5" s="63">
        <f>'scores dag 1'!D91</f>
        <v>806</v>
      </c>
      <c r="J5" s="63">
        <f>'scores dag 1'!D121</f>
        <v>920</v>
      </c>
      <c r="O5" s="5"/>
      <c r="P5" s="5"/>
      <c r="Q5" s="5"/>
      <c r="R5" s="5"/>
      <c r="S5" s="5"/>
      <c r="T5" s="5"/>
      <c r="U5" s="5"/>
      <c r="V5" s="5"/>
    </row>
    <row r="6" spans="1:22" ht="12.75">
      <c r="A6" s="61" t="s">
        <v>10</v>
      </c>
      <c r="B6" s="62">
        <v>3</v>
      </c>
      <c r="C6" s="63">
        <f>'scores dag 1'!E16</f>
        <v>1016</v>
      </c>
      <c r="D6" s="63">
        <f>'scores dag 1'!E31</f>
        <v>995</v>
      </c>
      <c r="E6" s="63">
        <f>'scores dag 1'!E46</f>
        <v>992</v>
      </c>
      <c r="F6" s="63">
        <f>'scores dag 1'!E61</f>
        <v>1062</v>
      </c>
      <c r="G6" s="63">
        <f>'scores dag 1'!E76</f>
        <v>861</v>
      </c>
      <c r="H6" s="63">
        <f>'scores dag 1'!E106</f>
        <v>963</v>
      </c>
      <c r="I6" s="63">
        <f>'scores dag 1'!E91</f>
        <v>943</v>
      </c>
      <c r="J6" s="63">
        <f>'scores dag 1'!E121</f>
        <v>978</v>
      </c>
      <c r="O6" s="5"/>
      <c r="P6" s="5"/>
      <c r="Q6" s="5"/>
      <c r="R6" s="5"/>
      <c r="S6" s="5"/>
      <c r="T6" s="5"/>
      <c r="U6" s="5"/>
      <c r="V6" s="5"/>
    </row>
    <row r="7" spans="1:22" ht="12.75">
      <c r="A7" s="61" t="s">
        <v>10</v>
      </c>
      <c r="B7" s="62">
        <v>4</v>
      </c>
      <c r="C7" s="63">
        <f>'scores dag 1'!F16</f>
        <v>918</v>
      </c>
      <c r="D7" s="63">
        <f>'scores dag 1'!F31</f>
        <v>939</v>
      </c>
      <c r="E7" s="63">
        <f>'scores dag 1'!F46</f>
        <v>924</v>
      </c>
      <c r="F7" s="63">
        <f>'scores dag 1'!F61</f>
        <v>918</v>
      </c>
      <c r="G7" s="63">
        <f>'scores dag 1'!F76</f>
        <v>832</v>
      </c>
      <c r="H7" s="63">
        <f>'scores dag 1'!F106</f>
        <v>901</v>
      </c>
      <c r="I7" s="63">
        <f>'scores dag 1'!F91</f>
        <v>941</v>
      </c>
      <c r="J7" s="63">
        <f>'scores dag 1'!F121</f>
        <v>1016</v>
      </c>
      <c r="O7" s="5"/>
      <c r="P7" s="5"/>
      <c r="Q7" s="5"/>
      <c r="R7" s="5"/>
      <c r="S7" s="5"/>
      <c r="T7" s="5"/>
      <c r="U7" s="5"/>
      <c r="V7" s="5"/>
    </row>
    <row r="8" spans="1:22" ht="12.75">
      <c r="A8" s="61" t="s">
        <v>10</v>
      </c>
      <c r="B8" s="62">
        <v>5</v>
      </c>
      <c r="C8" s="63">
        <f>'scores dag 1'!G16</f>
        <v>958</v>
      </c>
      <c r="D8" s="63">
        <f>'scores dag 1'!G31</f>
        <v>866</v>
      </c>
      <c r="E8" s="63">
        <f>'scores dag 1'!G46</f>
        <v>1044</v>
      </c>
      <c r="F8" s="63">
        <f>'scores dag 1'!G61</f>
        <v>943</v>
      </c>
      <c r="G8" s="63">
        <f>'scores dag 1'!G76</f>
        <v>925</v>
      </c>
      <c r="H8" s="63">
        <f>'scores dag 1'!G106</f>
        <v>827</v>
      </c>
      <c r="I8" s="63">
        <f>'scores dag 1'!G91</f>
        <v>1000</v>
      </c>
      <c r="J8" s="63">
        <f>'scores dag 1'!G121</f>
        <v>873</v>
      </c>
      <c r="O8" s="5"/>
      <c r="P8" s="5"/>
      <c r="Q8" s="5"/>
      <c r="R8" s="5"/>
      <c r="S8" s="5"/>
      <c r="T8" s="5"/>
      <c r="U8" s="5"/>
      <c r="V8" s="5"/>
    </row>
    <row r="9" spans="1:22" ht="12.75">
      <c r="A9" s="61" t="s">
        <v>10</v>
      </c>
      <c r="B9" s="62">
        <v>6</v>
      </c>
      <c r="C9" s="63">
        <f>'scores dag 1'!H16</f>
        <v>992</v>
      </c>
      <c r="D9" s="63">
        <f>'scores dag 1'!H31</f>
        <v>1014</v>
      </c>
      <c r="E9" s="63">
        <f>'scores dag 1'!H46</f>
        <v>996</v>
      </c>
      <c r="F9" s="63">
        <f>'scores dag 1'!H61</f>
        <v>980</v>
      </c>
      <c r="G9" s="63">
        <f>'scores dag 1'!H76</f>
        <v>871</v>
      </c>
      <c r="H9" s="63">
        <f>'scores dag 1'!H106</f>
        <v>1000</v>
      </c>
      <c r="I9" s="63">
        <f>'scores dag 1'!H91</f>
        <v>964</v>
      </c>
      <c r="J9" s="63">
        <f>'scores dag 1'!H121</f>
        <v>908</v>
      </c>
      <c r="O9" s="5"/>
      <c r="P9" s="5"/>
      <c r="Q9" s="5"/>
      <c r="R9" s="5"/>
      <c r="S9" s="5"/>
      <c r="T9" s="5"/>
      <c r="U9" s="5"/>
      <c r="V9" s="5"/>
    </row>
    <row r="10" spans="1:22" ht="12.75">
      <c r="A10" s="61" t="s">
        <v>10</v>
      </c>
      <c r="B10" s="62">
        <v>7</v>
      </c>
      <c r="C10" s="63">
        <f>'scores dag 1'!I16</f>
        <v>1003</v>
      </c>
      <c r="D10" s="63">
        <f>'scores dag 1'!I31</f>
        <v>954</v>
      </c>
      <c r="E10" s="63">
        <f>'scores dag 1'!I46</f>
        <v>966</v>
      </c>
      <c r="F10" s="63">
        <f>'scores dag 1'!I61</f>
        <v>912</v>
      </c>
      <c r="G10" s="63">
        <f>'scores dag 1'!I76</f>
        <v>959</v>
      </c>
      <c r="H10" s="63">
        <f>'scores dag 1'!I106</f>
        <v>930</v>
      </c>
      <c r="I10" s="63">
        <f>'scores dag 1'!I91</f>
        <v>997</v>
      </c>
      <c r="J10" s="63">
        <f>'scores dag 1'!I121</f>
        <v>946</v>
      </c>
      <c r="O10" s="5"/>
      <c r="P10" s="5"/>
      <c r="Q10" s="5"/>
      <c r="R10" s="5"/>
      <c r="S10" s="5"/>
      <c r="T10" s="5"/>
      <c r="U10" s="5"/>
      <c r="V10" s="5"/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 aca="true" t="shared" si="0" ref="C12:J12">SUM(C4:C10)</f>
        <v>6744</v>
      </c>
      <c r="D12" s="75">
        <f t="shared" si="0"/>
        <v>6637</v>
      </c>
      <c r="E12" s="75">
        <f t="shared" si="0"/>
        <v>6957</v>
      </c>
      <c r="F12" s="75">
        <f t="shared" si="0"/>
        <v>6775</v>
      </c>
      <c r="G12" s="75">
        <f t="shared" si="0"/>
        <v>6184</v>
      </c>
      <c r="H12" s="75">
        <f>SUM(H4:H10)</f>
        <v>6599</v>
      </c>
      <c r="I12" s="75">
        <f>SUM(I4:I10)</f>
        <v>6582</v>
      </c>
      <c r="J12" s="75">
        <f t="shared" si="0"/>
        <v>6568</v>
      </c>
      <c r="K12" s="76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</row>
    <row r="15" spans="1:11" s="77" customFormat="1" ht="12.75">
      <c r="A15" s="73" t="s">
        <v>3</v>
      </c>
      <c r="B15" s="74"/>
      <c r="C15" s="75">
        <f>SUM(C12:C14)</f>
        <v>6744</v>
      </c>
      <c r="D15" s="75">
        <f aca="true" t="shared" si="1" ref="D15:J15">SUM(D12:D14)</f>
        <v>6637</v>
      </c>
      <c r="E15" s="75">
        <f t="shared" si="1"/>
        <v>6957</v>
      </c>
      <c r="F15" s="75">
        <f t="shared" si="1"/>
        <v>6775</v>
      </c>
      <c r="G15" s="75">
        <f t="shared" si="1"/>
        <v>6184</v>
      </c>
      <c r="H15" s="75">
        <f t="shared" si="1"/>
        <v>6599</v>
      </c>
      <c r="I15" s="75">
        <f t="shared" si="1"/>
        <v>6582</v>
      </c>
      <c r="J15" s="75">
        <f t="shared" si="1"/>
        <v>6568</v>
      </c>
      <c r="K15" s="76"/>
    </row>
    <row r="16" spans="1:10" ht="12.75">
      <c r="A16" s="61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1'!C18</f>
        <v>0</v>
      </c>
      <c r="D17" s="63">
        <f>'scores dag 1'!C33</f>
        <v>2</v>
      </c>
      <c r="E17" s="63">
        <f>'scores dag 1'!C48</f>
        <v>0</v>
      </c>
      <c r="F17" s="63">
        <f>'scores dag 1'!C63</f>
        <v>2</v>
      </c>
      <c r="G17" s="63">
        <f>'scores dag 1'!C78</f>
        <v>0</v>
      </c>
      <c r="H17" s="63">
        <f>'scores dag 1'!C108</f>
        <v>2</v>
      </c>
      <c r="I17" s="63">
        <f>'scores dag 1'!C93</f>
        <v>2</v>
      </c>
      <c r="J17" s="63">
        <f>'scores dag 1'!C123</f>
        <v>0</v>
      </c>
    </row>
    <row r="18" spans="1:10" ht="12.75">
      <c r="A18" s="61" t="s">
        <v>11</v>
      </c>
      <c r="B18" s="62">
        <v>2</v>
      </c>
      <c r="C18" s="63">
        <f>'scores dag 1'!D18</f>
        <v>0</v>
      </c>
      <c r="D18" s="63">
        <f>'scores dag 1'!D33</f>
        <v>0</v>
      </c>
      <c r="E18" s="63">
        <f>'scores dag 1'!D48</f>
        <v>2</v>
      </c>
      <c r="F18" s="63">
        <f>'scores dag 1'!D63</f>
        <v>2</v>
      </c>
      <c r="G18" s="63">
        <f>'scores dag 1'!D78</f>
        <v>0</v>
      </c>
      <c r="H18" s="63">
        <f>'scores dag 1'!D108</f>
        <v>2</v>
      </c>
      <c r="I18" s="63">
        <f>'scores dag 1'!D93</f>
        <v>0</v>
      </c>
      <c r="J18" s="63">
        <f>'scores dag 1'!D123</f>
        <v>2</v>
      </c>
    </row>
    <row r="19" spans="1:10" ht="12.75">
      <c r="A19" s="61" t="s">
        <v>11</v>
      </c>
      <c r="B19" s="62">
        <v>3</v>
      </c>
      <c r="C19" s="63">
        <f>'scores dag 1'!E18</f>
        <v>2</v>
      </c>
      <c r="D19" s="63">
        <f>'scores dag 1'!E33</f>
        <v>2</v>
      </c>
      <c r="E19" s="63">
        <f>'scores dag 1'!E48</f>
        <v>2</v>
      </c>
      <c r="F19" s="63">
        <f>'scores dag 1'!E63</f>
        <v>2</v>
      </c>
      <c r="G19" s="63">
        <f>'scores dag 1'!E78</f>
        <v>0</v>
      </c>
      <c r="H19" s="63">
        <f>'scores dag 1'!E108</f>
        <v>0</v>
      </c>
      <c r="I19" s="63">
        <f>'scores dag 1'!E93</f>
        <v>0</v>
      </c>
      <c r="J19" s="63">
        <f>'scores dag 1'!E123</f>
        <v>0</v>
      </c>
    </row>
    <row r="20" spans="1:10" ht="12.75">
      <c r="A20" s="61" t="s">
        <v>11</v>
      </c>
      <c r="B20" s="62">
        <v>4</v>
      </c>
      <c r="C20" s="63">
        <f>'scores dag 1'!F18</f>
        <v>2</v>
      </c>
      <c r="D20" s="63">
        <f>'scores dag 1'!F33</f>
        <v>0</v>
      </c>
      <c r="E20" s="63">
        <f>'scores dag 1'!F48</f>
        <v>0</v>
      </c>
      <c r="F20" s="63">
        <f>'scores dag 1'!F63</f>
        <v>2</v>
      </c>
      <c r="G20" s="63">
        <f>'scores dag 1'!F78</f>
        <v>0</v>
      </c>
      <c r="H20" s="63">
        <f>'scores dag 1'!F108</f>
        <v>0</v>
      </c>
      <c r="I20" s="63">
        <f>'scores dag 1'!F93</f>
        <v>2</v>
      </c>
      <c r="J20" s="63">
        <f>'scores dag 1'!F123</f>
        <v>2</v>
      </c>
    </row>
    <row r="21" spans="1:10" ht="12.75">
      <c r="A21" s="61" t="s">
        <v>11</v>
      </c>
      <c r="B21" s="62">
        <v>5</v>
      </c>
      <c r="C21" s="63">
        <f>'scores dag 1'!G18</f>
        <v>2</v>
      </c>
      <c r="D21" s="63">
        <f>'scores dag 1'!G33</f>
        <v>0</v>
      </c>
      <c r="E21" s="63">
        <f>'scores dag 1'!G48</f>
        <v>2</v>
      </c>
      <c r="F21" s="63">
        <f>'scores dag 1'!G63</f>
        <v>0</v>
      </c>
      <c r="G21" s="63">
        <f>'scores dag 1'!G78</f>
        <v>2</v>
      </c>
      <c r="H21" s="63">
        <f>'scores dag 1'!G108</f>
        <v>0</v>
      </c>
      <c r="I21" s="63">
        <f>'scores dag 1'!G93</f>
        <v>2</v>
      </c>
      <c r="J21" s="63">
        <f>'scores dag 1'!G123</f>
        <v>0</v>
      </c>
    </row>
    <row r="22" spans="1:10" ht="12.75">
      <c r="A22" s="61" t="s">
        <v>11</v>
      </c>
      <c r="B22" s="62">
        <v>6</v>
      </c>
      <c r="C22" s="63">
        <f>'scores dag 1'!H18</f>
        <v>2</v>
      </c>
      <c r="D22" s="63">
        <f>'scores dag 1'!H33</f>
        <v>2</v>
      </c>
      <c r="E22" s="63">
        <f>'scores dag 1'!H48</f>
        <v>0</v>
      </c>
      <c r="F22" s="63">
        <f>'scores dag 1'!H63</f>
        <v>0</v>
      </c>
      <c r="G22" s="63">
        <f>'scores dag 1'!H78</f>
        <v>0</v>
      </c>
      <c r="H22" s="63">
        <f>'scores dag 1'!H108</f>
        <v>2</v>
      </c>
      <c r="I22" s="63">
        <f>'scores dag 1'!H93</f>
        <v>2</v>
      </c>
      <c r="J22" s="63">
        <f>'scores dag 1'!H123</f>
        <v>0</v>
      </c>
    </row>
    <row r="23" spans="1:10" ht="12.75">
      <c r="A23" s="61" t="s">
        <v>11</v>
      </c>
      <c r="B23" s="62">
        <v>7</v>
      </c>
      <c r="C23" s="63">
        <f>'scores dag 1'!I18</f>
        <v>2</v>
      </c>
      <c r="D23" s="63">
        <f>'scores dag 1'!I33</f>
        <v>2</v>
      </c>
      <c r="E23" s="63">
        <f>'scores dag 1'!I48</f>
        <v>2</v>
      </c>
      <c r="F23" s="63">
        <f>'scores dag 1'!I63</f>
        <v>0</v>
      </c>
      <c r="G23" s="63">
        <f>'scores dag 1'!I78</f>
        <v>0</v>
      </c>
      <c r="H23" s="63">
        <f>'scores dag 1'!I108</f>
        <v>0</v>
      </c>
      <c r="I23" s="63">
        <f>'scores dag 1'!I93</f>
        <v>0</v>
      </c>
      <c r="J23" s="63">
        <f>'scores dag 1'!I123</f>
        <v>2</v>
      </c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 s="61" t="s">
        <v>118</v>
      </c>
      <c r="B25" s="62"/>
      <c r="C25" s="65">
        <f aca="true" t="shared" si="2" ref="C25:J25">SUM(C16:C24)</f>
        <v>10</v>
      </c>
      <c r="D25" s="65">
        <f t="shared" si="2"/>
        <v>8</v>
      </c>
      <c r="E25" s="65">
        <f t="shared" si="2"/>
        <v>8</v>
      </c>
      <c r="F25" s="65">
        <f t="shared" si="2"/>
        <v>8</v>
      </c>
      <c r="G25" s="65">
        <f t="shared" si="2"/>
        <v>2</v>
      </c>
      <c r="H25" s="65">
        <f>SUM(H16:H24)</f>
        <v>6</v>
      </c>
      <c r="I25" s="65">
        <f>SUM(I16:I24)</f>
        <v>8</v>
      </c>
      <c r="J25" s="65">
        <f t="shared" si="2"/>
        <v>6</v>
      </c>
    </row>
    <row r="26" spans="1:10" ht="12.75">
      <c r="A26" s="61" t="s">
        <v>119</v>
      </c>
      <c r="B26" s="62"/>
      <c r="C26" s="65">
        <f aca="true" t="shared" si="3" ref="C26:J26">RANK(C15,$C$15:$J$15,8)</f>
        <v>6</v>
      </c>
      <c r="D26" s="65">
        <f t="shared" si="3"/>
        <v>5</v>
      </c>
      <c r="E26" s="65">
        <f t="shared" si="3"/>
        <v>8</v>
      </c>
      <c r="F26" s="65">
        <f t="shared" si="3"/>
        <v>7</v>
      </c>
      <c r="G26" s="65">
        <f t="shared" si="3"/>
        <v>1</v>
      </c>
      <c r="H26" s="65">
        <f t="shared" si="3"/>
        <v>4</v>
      </c>
      <c r="I26" s="65">
        <f t="shared" si="3"/>
        <v>3</v>
      </c>
      <c r="J26" s="65">
        <f t="shared" si="3"/>
        <v>2</v>
      </c>
    </row>
    <row r="27" spans="1:10" ht="12.75">
      <c r="A27" s="61"/>
      <c r="B27" s="62"/>
      <c r="C27" s="65"/>
      <c r="D27" s="65"/>
      <c r="E27" s="65"/>
      <c r="F27" s="65"/>
      <c r="G27" s="65"/>
      <c r="H27" s="65"/>
      <c r="I27" s="65"/>
      <c r="J27" s="65"/>
    </row>
    <row r="28" spans="1:10" ht="12.75">
      <c r="A28" s="61"/>
      <c r="B28" s="62"/>
      <c r="C28" s="65"/>
      <c r="D28" s="65"/>
      <c r="E28" s="65"/>
      <c r="F28" s="65"/>
      <c r="G28" s="65"/>
      <c r="H28" s="65"/>
      <c r="I28" s="65"/>
      <c r="J28" s="65"/>
    </row>
    <row r="29" spans="1:11" s="77" customFormat="1" ht="12.75">
      <c r="A29" s="73" t="s">
        <v>5</v>
      </c>
      <c r="B29" s="74"/>
      <c r="C29" s="80">
        <f aca="true" t="shared" si="4" ref="C29:J29">SUM(C25:C27)</f>
        <v>16</v>
      </c>
      <c r="D29" s="80">
        <f t="shared" si="4"/>
        <v>13</v>
      </c>
      <c r="E29" s="80">
        <f t="shared" si="4"/>
        <v>16</v>
      </c>
      <c r="F29" s="80">
        <f t="shared" si="4"/>
        <v>15</v>
      </c>
      <c r="G29" s="80">
        <f t="shared" si="4"/>
        <v>3</v>
      </c>
      <c r="H29" s="80">
        <f>SUM(H25:H27)</f>
        <v>10</v>
      </c>
      <c r="I29" s="80">
        <f>SUM(I25:I27)</f>
        <v>11</v>
      </c>
      <c r="J29" s="80">
        <f t="shared" si="4"/>
        <v>8</v>
      </c>
      <c r="K29" s="76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1" s="36" customFormat="1" ht="12.75">
      <c r="A31" s="67"/>
      <c r="B31" s="68"/>
      <c r="C31" s="69"/>
      <c r="D31" s="69"/>
      <c r="E31" s="69"/>
      <c r="F31" s="69"/>
      <c r="G31" s="69"/>
      <c r="H31" s="69"/>
      <c r="I31" s="69"/>
      <c r="J31" s="69"/>
      <c r="K31" s="38"/>
    </row>
    <row r="32" spans="1:11" s="77" customFormat="1" ht="12.75">
      <c r="A32" s="73" t="s">
        <v>65</v>
      </c>
      <c r="B32" s="74"/>
      <c r="C32" s="79">
        <f>RANK(C29,$C$29:$J$29)+1</f>
        <v>2</v>
      </c>
      <c r="D32" s="79">
        <f aca="true" t="shared" si="5" ref="D32:J32">RANK(D29,$C$29:$J$29)</f>
        <v>4</v>
      </c>
      <c r="E32" s="79">
        <f t="shared" si="5"/>
        <v>1</v>
      </c>
      <c r="F32" s="79">
        <f t="shared" si="5"/>
        <v>3</v>
      </c>
      <c r="G32" s="79">
        <f t="shared" si="5"/>
        <v>8</v>
      </c>
      <c r="H32" s="79">
        <f t="shared" si="5"/>
        <v>6</v>
      </c>
      <c r="I32" s="79">
        <f t="shared" si="5"/>
        <v>5</v>
      </c>
      <c r="J32" s="79">
        <f t="shared" si="5"/>
        <v>7</v>
      </c>
      <c r="K32" s="76"/>
    </row>
  </sheetData>
  <mergeCells count="1">
    <mergeCell ref="A1:J1"/>
  </mergeCells>
  <printOptions gridLines="1" horizontalCentered="1"/>
  <pageMargins left="0.4330708661417323" right="0.35433070866141736" top="0.984251968503937" bottom="0.984251968503937" header="0.31496062992125984" footer="0.5118110236220472"/>
  <pageSetup fitToHeight="18" fitToWidth="1" horizontalDpi="600" verticalDpi="600" orientation="portrait" paperSize="9" scale="83" r:id="rId1"/>
  <headerFooter alignWithMargins="0">
    <oddHeader>&amp;C&amp;"Arial,Vet"&amp;16 1e speeldag nationale league eredivisie 
3 okt. 2004 - Utrecht Vechtse banen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3" topLeftCell="BM4" activePane="bottomLeft" state="frozen"/>
      <selection pane="topLeft" activeCell="F74" sqref="F74"/>
      <selection pane="bottomLeft" activeCell="A7" sqref="A7"/>
    </sheetView>
  </sheetViews>
  <sheetFormatPr defaultColWidth="9.140625" defaultRowHeight="12.75"/>
  <cols>
    <col min="1" max="1" width="9.140625" style="48" customWidth="1"/>
    <col min="2" max="2" width="18.7109375" style="48" bestFit="1" customWidth="1"/>
    <col min="3" max="16384" width="9.140625" style="48" customWidth="1"/>
  </cols>
  <sheetData>
    <row r="1" spans="1:12" s="36" customFormat="1" ht="12.75">
      <c r="A1" s="103" t="s">
        <v>121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s="36" customFormat="1" ht="12.75">
      <c r="A2" s="117" t="s">
        <v>13</v>
      </c>
      <c r="B2" s="117" t="s">
        <v>14</v>
      </c>
      <c r="C2" s="115" t="s">
        <v>15</v>
      </c>
      <c r="D2" s="115"/>
      <c r="E2" s="115"/>
      <c r="F2" s="115"/>
      <c r="G2" s="115"/>
      <c r="H2" s="115"/>
      <c r="I2" s="115"/>
      <c r="J2" s="115" t="s">
        <v>16</v>
      </c>
      <c r="K2" s="115"/>
      <c r="L2" s="115"/>
    </row>
    <row r="3" spans="1:12" s="36" customFormat="1" ht="12.75">
      <c r="A3" s="117"/>
      <c r="B3" s="117"/>
      <c r="C3" s="43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 t="s">
        <v>17</v>
      </c>
      <c r="K3" s="43" t="s">
        <v>10</v>
      </c>
      <c r="L3" s="43" t="s">
        <v>22</v>
      </c>
    </row>
    <row r="4" spans="1:12" s="36" customFormat="1" ht="12.75">
      <c r="A4" s="116" t="s">
        <v>113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36" customFormat="1" ht="12.75">
      <c r="A5" s="37">
        <v>752134</v>
      </c>
      <c r="B5" s="36" t="s">
        <v>66</v>
      </c>
      <c r="C5" s="55"/>
      <c r="D5" s="55"/>
      <c r="E5" s="55"/>
      <c r="F5" s="55">
        <v>164</v>
      </c>
      <c r="G5" s="55"/>
      <c r="H5" s="55"/>
      <c r="I5" s="55"/>
      <c r="J5" s="37">
        <f aca="true" t="shared" si="0" ref="J5:J14">COUNT(C5:I5)</f>
        <v>1</v>
      </c>
      <c r="K5" s="37">
        <f aca="true" t="shared" si="1" ref="K5:K14">SUM(C5:I5)</f>
        <v>164</v>
      </c>
      <c r="L5" s="44">
        <f>IF(K5=0,"",K5/J5)</f>
        <v>164</v>
      </c>
    </row>
    <row r="6" spans="1:12" s="36" customFormat="1" ht="12.75">
      <c r="A6" s="37">
        <v>116521</v>
      </c>
      <c r="B6" s="36" t="s">
        <v>18</v>
      </c>
      <c r="C6" s="55"/>
      <c r="D6" s="55">
        <v>201</v>
      </c>
      <c r="E6" s="55">
        <v>204</v>
      </c>
      <c r="F6" s="55">
        <v>171</v>
      </c>
      <c r="G6" s="55">
        <v>156</v>
      </c>
      <c r="H6" s="55"/>
      <c r="I6" s="55"/>
      <c r="J6" s="37">
        <f t="shared" si="0"/>
        <v>4</v>
      </c>
      <c r="K6" s="37">
        <f t="shared" si="1"/>
        <v>732</v>
      </c>
      <c r="L6" s="44">
        <f aca="true" t="shared" si="2" ref="L6:L14">IF(K6=0,"",K6/J6)</f>
        <v>183</v>
      </c>
    </row>
    <row r="7" spans="1:12" s="36" customFormat="1" ht="12.75">
      <c r="A7" s="37">
        <v>535923</v>
      </c>
      <c r="B7" s="45" t="s">
        <v>42</v>
      </c>
      <c r="C7" s="55">
        <v>178</v>
      </c>
      <c r="D7" s="55">
        <v>209</v>
      </c>
      <c r="E7" s="55">
        <v>212</v>
      </c>
      <c r="F7" s="55">
        <v>169</v>
      </c>
      <c r="G7" s="55">
        <v>202</v>
      </c>
      <c r="H7" s="55">
        <v>206</v>
      </c>
      <c r="I7" s="55">
        <v>194</v>
      </c>
      <c r="J7" s="37">
        <f t="shared" si="0"/>
        <v>7</v>
      </c>
      <c r="K7" s="37">
        <f t="shared" si="1"/>
        <v>1370</v>
      </c>
      <c r="L7" s="44">
        <f t="shared" si="2"/>
        <v>195.71428571428572</v>
      </c>
    </row>
    <row r="8" spans="1:12" s="36" customFormat="1" ht="12.75">
      <c r="A8" s="37">
        <v>92665</v>
      </c>
      <c r="B8" s="36" t="s">
        <v>41</v>
      </c>
      <c r="C8" s="55">
        <v>166</v>
      </c>
      <c r="D8" s="55">
        <v>168</v>
      </c>
      <c r="E8" s="55">
        <v>222</v>
      </c>
      <c r="F8" s="55"/>
      <c r="G8" s="55"/>
      <c r="H8" s="55"/>
      <c r="I8" s="55"/>
      <c r="J8" s="37">
        <f t="shared" si="0"/>
        <v>3</v>
      </c>
      <c r="K8" s="37">
        <f t="shared" si="1"/>
        <v>556</v>
      </c>
      <c r="L8" s="44">
        <f t="shared" si="2"/>
        <v>185.33333333333334</v>
      </c>
    </row>
    <row r="9" spans="1:12" s="36" customFormat="1" ht="12.75">
      <c r="A9" s="37">
        <v>245488</v>
      </c>
      <c r="B9" s="36" t="s">
        <v>21</v>
      </c>
      <c r="C9" s="55">
        <v>232</v>
      </c>
      <c r="D9" s="55">
        <v>161</v>
      </c>
      <c r="E9" s="55">
        <v>206</v>
      </c>
      <c r="F9" s="55">
        <v>206</v>
      </c>
      <c r="G9" s="55">
        <v>200</v>
      </c>
      <c r="H9" s="55">
        <v>204</v>
      </c>
      <c r="I9" s="55">
        <v>202</v>
      </c>
      <c r="J9" s="37">
        <f t="shared" si="0"/>
        <v>7</v>
      </c>
      <c r="K9" s="37">
        <f t="shared" si="1"/>
        <v>1411</v>
      </c>
      <c r="L9" s="44">
        <f t="shared" si="2"/>
        <v>201.57142857142858</v>
      </c>
    </row>
    <row r="10" spans="1:12" s="36" customFormat="1" ht="12.75">
      <c r="A10" s="37">
        <v>450073</v>
      </c>
      <c r="B10" s="36" t="s">
        <v>53</v>
      </c>
      <c r="C10" s="55"/>
      <c r="D10" s="55"/>
      <c r="E10" s="55"/>
      <c r="F10" s="55">
        <v>208</v>
      </c>
      <c r="G10" s="55">
        <v>232</v>
      </c>
      <c r="H10" s="55">
        <v>170</v>
      </c>
      <c r="I10" s="55">
        <v>154</v>
      </c>
      <c r="J10" s="37">
        <f t="shared" si="0"/>
        <v>4</v>
      </c>
      <c r="K10" s="37">
        <f t="shared" si="1"/>
        <v>764</v>
      </c>
      <c r="L10" s="44">
        <f t="shared" si="2"/>
        <v>191</v>
      </c>
    </row>
    <row r="11" spans="1:12" s="36" customFormat="1" ht="12.75">
      <c r="A11" s="37">
        <v>548065</v>
      </c>
      <c r="B11" s="36" t="s">
        <v>27</v>
      </c>
      <c r="C11" s="55">
        <v>183</v>
      </c>
      <c r="D11" s="55">
        <v>213</v>
      </c>
      <c r="E11" s="55">
        <v>172</v>
      </c>
      <c r="F11" s="55"/>
      <c r="G11" s="55"/>
      <c r="H11" s="55"/>
      <c r="I11" s="55"/>
      <c r="J11" s="37">
        <f t="shared" si="0"/>
        <v>3</v>
      </c>
      <c r="K11" s="37">
        <f t="shared" si="1"/>
        <v>568</v>
      </c>
      <c r="L11" s="44">
        <f t="shared" si="2"/>
        <v>189.33333333333334</v>
      </c>
    </row>
    <row r="12" spans="1:12" s="36" customFormat="1" ht="12.75">
      <c r="A12" s="37">
        <v>468940</v>
      </c>
      <c r="B12" s="36" t="s">
        <v>19</v>
      </c>
      <c r="C12" s="55"/>
      <c r="D12" s="55"/>
      <c r="E12" s="55"/>
      <c r="F12" s="55"/>
      <c r="G12" s="55"/>
      <c r="H12" s="55"/>
      <c r="I12" s="55"/>
      <c r="J12" s="37">
        <f t="shared" si="0"/>
        <v>0</v>
      </c>
      <c r="K12" s="37">
        <f t="shared" si="1"/>
        <v>0</v>
      </c>
      <c r="L12" s="44">
        <f t="shared" si="2"/>
      </c>
    </row>
    <row r="13" spans="1:12" s="36" customFormat="1" ht="12.75">
      <c r="A13" s="37">
        <v>453595</v>
      </c>
      <c r="B13" s="36" t="s">
        <v>20</v>
      </c>
      <c r="C13" s="55">
        <v>146</v>
      </c>
      <c r="D13" s="55"/>
      <c r="E13" s="55"/>
      <c r="F13" s="55"/>
      <c r="G13" s="55"/>
      <c r="H13" s="55">
        <v>199</v>
      </c>
      <c r="I13" s="55">
        <v>287</v>
      </c>
      <c r="J13" s="37">
        <f t="shared" si="0"/>
        <v>3</v>
      </c>
      <c r="K13" s="37">
        <f t="shared" si="1"/>
        <v>632</v>
      </c>
      <c r="L13" s="44">
        <f t="shared" si="2"/>
        <v>210.66666666666666</v>
      </c>
    </row>
    <row r="14" spans="1:12" s="36" customFormat="1" ht="12.75">
      <c r="A14" s="37">
        <v>1059440</v>
      </c>
      <c r="B14" s="36" t="s">
        <v>138</v>
      </c>
      <c r="C14" s="55"/>
      <c r="D14" s="55"/>
      <c r="E14" s="55"/>
      <c r="F14" s="55"/>
      <c r="G14" s="55">
        <v>168</v>
      </c>
      <c r="H14" s="55">
        <v>213</v>
      </c>
      <c r="I14" s="55">
        <v>166</v>
      </c>
      <c r="J14" s="37">
        <f t="shared" si="0"/>
        <v>3</v>
      </c>
      <c r="K14" s="37">
        <f t="shared" si="1"/>
        <v>547</v>
      </c>
      <c r="L14" s="44">
        <f t="shared" si="2"/>
        <v>182.33333333333334</v>
      </c>
    </row>
    <row r="15" spans="3:12" s="36" customFormat="1" ht="12.75"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2.75">
      <c r="A16" s="36"/>
      <c r="B16" s="36" t="s">
        <v>23</v>
      </c>
      <c r="C16" s="46">
        <f>SUM(C5:C14)</f>
        <v>905</v>
      </c>
      <c r="D16" s="46">
        <f aca="true" t="shared" si="3" ref="D16:K16">SUM(D5:D14)</f>
        <v>952</v>
      </c>
      <c r="E16" s="46">
        <f t="shared" si="3"/>
        <v>1016</v>
      </c>
      <c r="F16" s="46">
        <f t="shared" si="3"/>
        <v>918</v>
      </c>
      <c r="G16" s="46">
        <f t="shared" si="3"/>
        <v>958</v>
      </c>
      <c r="H16" s="46">
        <f t="shared" si="3"/>
        <v>992</v>
      </c>
      <c r="I16" s="46">
        <f t="shared" si="3"/>
        <v>1003</v>
      </c>
      <c r="J16" s="46">
        <f t="shared" si="3"/>
        <v>35</v>
      </c>
      <c r="K16" s="46">
        <f t="shared" si="3"/>
        <v>6744</v>
      </c>
      <c r="L16" s="47">
        <f>K16/J16</f>
        <v>192.68571428571428</v>
      </c>
    </row>
    <row r="17" spans="2:12" ht="12.75">
      <c r="B17" s="48" t="s">
        <v>24</v>
      </c>
      <c r="C17" s="56">
        <v>910</v>
      </c>
      <c r="D17" s="56">
        <v>1079</v>
      </c>
      <c r="E17" s="56">
        <v>963</v>
      </c>
      <c r="F17" s="56">
        <v>832</v>
      </c>
      <c r="G17" s="56">
        <v>873</v>
      </c>
      <c r="H17" s="56">
        <v>980</v>
      </c>
      <c r="I17" s="56">
        <v>997</v>
      </c>
      <c r="J17" s="49"/>
      <c r="K17" s="49">
        <f>SUM(C17:I17)</f>
        <v>6634</v>
      </c>
      <c r="L17" s="50">
        <f>K17/J16</f>
        <v>189.54285714285714</v>
      </c>
    </row>
    <row r="18" spans="2:12" ht="12.75">
      <c r="B18" s="48" t="s">
        <v>25</v>
      </c>
      <c r="C18" s="49">
        <f>IF(C16&gt;C17,2,0)</f>
        <v>0</v>
      </c>
      <c r="D18" s="49">
        <f aca="true" t="shared" si="4" ref="D18:I18">IF(D16&gt;D17,2,0)</f>
        <v>0</v>
      </c>
      <c r="E18" s="49">
        <f t="shared" si="4"/>
        <v>2</v>
      </c>
      <c r="F18" s="49">
        <f t="shared" si="4"/>
        <v>2</v>
      </c>
      <c r="G18" s="49">
        <f t="shared" si="4"/>
        <v>2</v>
      </c>
      <c r="H18" s="49">
        <f t="shared" si="4"/>
        <v>2</v>
      </c>
      <c r="I18" s="49">
        <f t="shared" si="4"/>
        <v>2</v>
      </c>
      <c r="J18" s="49"/>
      <c r="K18" s="49">
        <f>SUM(C18:I18)</f>
        <v>10</v>
      </c>
      <c r="L18" s="49"/>
    </row>
    <row r="19" spans="1:12" ht="12.75">
      <c r="A19" s="113" t="s">
        <v>60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ht="12.75">
      <c r="A20" s="49">
        <v>59617</v>
      </c>
      <c r="B20" s="48" t="s">
        <v>26</v>
      </c>
      <c r="C20" s="57"/>
      <c r="D20" s="57"/>
      <c r="E20" s="57"/>
      <c r="F20" s="57"/>
      <c r="G20" s="57"/>
      <c r="H20" s="57">
        <v>225</v>
      </c>
      <c r="I20" s="57">
        <v>193</v>
      </c>
      <c r="J20" s="49">
        <f aca="true" t="shared" si="5" ref="J20:J27">COUNT(C20:I20)</f>
        <v>2</v>
      </c>
      <c r="K20" s="49">
        <f aca="true" t="shared" si="6" ref="K20:K27">SUM(C20:I20)</f>
        <v>418</v>
      </c>
      <c r="L20" s="50">
        <f aca="true" t="shared" si="7" ref="L20:L27">IF(K20=0,"",K20/J20)</f>
        <v>209</v>
      </c>
    </row>
    <row r="21" spans="1:12" ht="12.75">
      <c r="A21" s="49">
        <v>801208</v>
      </c>
      <c r="B21" s="48" t="s">
        <v>67</v>
      </c>
      <c r="C21" s="57">
        <v>195</v>
      </c>
      <c r="D21" s="57">
        <v>182</v>
      </c>
      <c r="E21" s="57">
        <v>173</v>
      </c>
      <c r="F21" s="57"/>
      <c r="G21" s="57">
        <v>220</v>
      </c>
      <c r="H21" s="57">
        <v>177</v>
      </c>
      <c r="I21" s="57">
        <v>140</v>
      </c>
      <c r="J21" s="49">
        <f t="shared" si="5"/>
        <v>6</v>
      </c>
      <c r="K21" s="49">
        <f t="shared" si="6"/>
        <v>1087</v>
      </c>
      <c r="L21" s="50">
        <f t="shared" si="7"/>
        <v>181.16666666666666</v>
      </c>
    </row>
    <row r="22" spans="1:12" ht="12.75">
      <c r="A22" s="49">
        <v>497967</v>
      </c>
      <c r="B22" s="48" t="s">
        <v>71</v>
      </c>
      <c r="C22" s="57"/>
      <c r="D22" s="57">
        <v>225</v>
      </c>
      <c r="E22" s="57">
        <v>227</v>
      </c>
      <c r="F22" s="57">
        <v>196</v>
      </c>
      <c r="G22" s="57">
        <v>174</v>
      </c>
      <c r="H22" s="57">
        <v>218</v>
      </c>
      <c r="I22" s="57">
        <v>190</v>
      </c>
      <c r="J22" s="49">
        <f t="shared" si="5"/>
        <v>6</v>
      </c>
      <c r="K22" s="49">
        <f t="shared" si="6"/>
        <v>1230</v>
      </c>
      <c r="L22" s="50">
        <f t="shared" si="7"/>
        <v>205</v>
      </c>
    </row>
    <row r="23" spans="1:12" ht="12.75">
      <c r="A23" s="49">
        <v>358053</v>
      </c>
      <c r="B23" s="48" t="s">
        <v>28</v>
      </c>
      <c r="C23" s="57"/>
      <c r="D23" s="57"/>
      <c r="E23" s="57"/>
      <c r="F23" s="57"/>
      <c r="G23" s="57"/>
      <c r="H23" s="57"/>
      <c r="I23" s="57"/>
      <c r="J23" s="49">
        <f>COUNT(C23:I23)</f>
        <v>0</v>
      </c>
      <c r="K23" s="49">
        <f>SUM(C23:I23)</f>
        <v>0</v>
      </c>
      <c r="L23" s="50">
        <f>IF(K23=0,"",K23/J23)</f>
      </c>
    </row>
    <row r="24" spans="1:12" ht="12.75">
      <c r="A24" s="49">
        <v>964336</v>
      </c>
      <c r="B24" s="48" t="s">
        <v>68</v>
      </c>
      <c r="C24" s="57"/>
      <c r="D24" s="57"/>
      <c r="E24" s="57"/>
      <c r="F24" s="57">
        <v>167</v>
      </c>
      <c r="G24" s="57">
        <v>123</v>
      </c>
      <c r="H24" s="57"/>
      <c r="I24" s="57"/>
      <c r="J24" s="49">
        <f t="shared" si="5"/>
        <v>2</v>
      </c>
      <c r="K24" s="49">
        <f t="shared" si="6"/>
        <v>290</v>
      </c>
      <c r="L24" s="50">
        <f t="shared" si="7"/>
        <v>145</v>
      </c>
    </row>
    <row r="25" spans="1:12" ht="12.75">
      <c r="A25" s="49">
        <v>288888</v>
      </c>
      <c r="B25" s="48" t="s">
        <v>69</v>
      </c>
      <c r="C25" s="57">
        <v>147</v>
      </c>
      <c r="D25" s="57"/>
      <c r="E25" s="57">
        <v>192</v>
      </c>
      <c r="F25" s="57">
        <v>192</v>
      </c>
      <c r="G25" s="57">
        <v>159</v>
      </c>
      <c r="H25" s="57"/>
      <c r="I25" s="57"/>
      <c r="J25" s="49">
        <f t="shared" si="5"/>
        <v>4</v>
      </c>
      <c r="K25" s="49">
        <f t="shared" si="6"/>
        <v>690</v>
      </c>
      <c r="L25" s="50">
        <f t="shared" si="7"/>
        <v>172.5</v>
      </c>
    </row>
    <row r="26" spans="1:12" ht="12.75">
      <c r="A26" s="49">
        <v>966509</v>
      </c>
      <c r="B26" s="48" t="s">
        <v>70</v>
      </c>
      <c r="C26" s="57">
        <v>180</v>
      </c>
      <c r="D26" s="57">
        <v>201</v>
      </c>
      <c r="E26" s="57">
        <v>188</v>
      </c>
      <c r="F26" s="57">
        <v>160</v>
      </c>
      <c r="G26" s="57"/>
      <c r="H26" s="57"/>
      <c r="I26" s="57"/>
      <c r="J26" s="49">
        <f t="shared" si="5"/>
        <v>4</v>
      </c>
      <c r="K26" s="49">
        <f t="shared" si="6"/>
        <v>729</v>
      </c>
      <c r="L26" s="50">
        <f t="shared" si="7"/>
        <v>182.25</v>
      </c>
    </row>
    <row r="27" spans="1:12" ht="12.75">
      <c r="A27" s="49">
        <v>795429</v>
      </c>
      <c r="B27" s="48" t="s">
        <v>40</v>
      </c>
      <c r="C27" s="57">
        <v>174</v>
      </c>
      <c r="D27" s="57">
        <v>193</v>
      </c>
      <c r="E27" s="57">
        <v>215</v>
      </c>
      <c r="F27" s="57">
        <v>224</v>
      </c>
      <c r="G27" s="57">
        <v>190</v>
      </c>
      <c r="H27" s="57">
        <v>187</v>
      </c>
      <c r="I27" s="57">
        <v>229</v>
      </c>
      <c r="J27" s="49">
        <f t="shared" si="5"/>
        <v>7</v>
      </c>
      <c r="K27" s="49">
        <f t="shared" si="6"/>
        <v>1412</v>
      </c>
      <c r="L27" s="50">
        <f t="shared" si="7"/>
        <v>201.71428571428572</v>
      </c>
    </row>
    <row r="28" spans="1:12" ht="12.75">
      <c r="A28" s="49">
        <v>455474</v>
      </c>
      <c r="B28" s="48" t="s">
        <v>31</v>
      </c>
      <c r="C28" s="57">
        <v>214</v>
      </c>
      <c r="D28" s="57">
        <v>158</v>
      </c>
      <c r="E28" s="57"/>
      <c r="F28" s="57"/>
      <c r="G28" s="57"/>
      <c r="H28" s="57">
        <v>207</v>
      </c>
      <c r="I28" s="57">
        <v>202</v>
      </c>
      <c r="J28" s="49">
        <f>COUNT(C28:I28)</f>
        <v>4</v>
      </c>
      <c r="K28" s="49">
        <f>SUM(C28:I28)</f>
        <v>781</v>
      </c>
      <c r="L28" s="50">
        <f>IF(K28=0,"",K28/J28)</f>
        <v>195.25</v>
      </c>
    </row>
    <row r="30" spans="3:12" ht="12.75"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2" ht="12.75">
      <c r="B31" s="48" t="s">
        <v>23</v>
      </c>
      <c r="C31" s="46">
        <f>SUM(C20:C29)</f>
        <v>910</v>
      </c>
      <c r="D31" s="46">
        <f aca="true" t="shared" si="8" ref="D31:K31">SUM(D20:D29)</f>
        <v>959</v>
      </c>
      <c r="E31" s="46">
        <f t="shared" si="8"/>
        <v>995</v>
      </c>
      <c r="F31" s="46">
        <f t="shared" si="8"/>
        <v>939</v>
      </c>
      <c r="G31" s="46">
        <f t="shared" si="8"/>
        <v>866</v>
      </c>
      <c r="H31" s="46">
        <f t="shared" si="8"/>
        <v>1014</v>
      </c>
      <c r="I31" s="46">
        <f t="shared" si="8"/>
        <v>954</v>
      </c>
      <c r="J31" s="46">
        <f t="shared" si="8"/>
        <v>35</v>
      </c>
      <c r="K31" s="46">
        <f t="shared" si="8"/>
        <v>6637</v>
      </c>
      <c r="L31" s="47">
        <f>K31/J31</f>
        <v>189.62857142857143</v>
      </c>
    </row>
    <row r="32" spans="2:12" ht="12.75">
      <c r="B32" s="48" t="s">
        <v>24</v>
      </c>
      <c r="C32" s="49">
        <v>905</v>
      </c>
      <c r="D32" s="49">
        <v>981</v>
      </c>
      <c r="E32" s="49">
        <v>943</v>
      </c>
      <c r="F32" s="49">
        <v>1016</v>
      </c>
      <c r="G32" s="49">
        <v>925</v>
      </c>
      <c r="H32" s="49">
        <v>996</v>
      </c>
      <c r="I32" s="49">
        <v>930</v>
      </c>
      <c r="J32" s="49"/>
      <c r="K32" s="49">
        <f>SUM(C32:I32)</f>
        <v>6696</v>
      </c>
      <c r="L32" s="50">
        <f>K32/J31</f>
        <v>191.31428571428572</v>
      </c>
    </row>
    <row r="33" spans="2:12" ht="12.75">
      <c r="B33" s="48" t="s">
        <v>25</v>
      </c>
      <c r="C33" s="49">
        <f aca="true" t="shared" si="9" ref="C33:I33">IF(C31&gt;C32,2,0)</f>
        <v>2</v>
      </c>
      <c r="D33" s="49">
        <f t="shared" si="9"/>
        <v>0</v>
      </c>
      <c r="E33" s="49">
        <f t="shared" si="9"/>
        <v>2</v>
      </c>
      <c r="F33" s="49">
        <f t="shared" si="9"/>
        <v>0</v>
      </c>
      <c r="G33" s="49">
        <f t="shared" si="9"/>
        <v>0</v>
      </c>
      <c r="H33" s="49">
        <f t="shared" si="9"/>
        <v>2</v>
      </c>
      <c r="I33" s="49">
        <f t="shared" si="9"/>
        <v>2</v>
      </c>
      <c r="J33" s="49"/>
      <c r="K33" s="49">
        <f>SUM(C33:I33)</f>
        <v>8</v>
      </c>
      <c r="L33" s="49"/>
    </row>
    <row r="34" spans="1:12" ht="12.75">
      <c r="A34" s="113" t="s">
        <v>120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12.75">
      <c r="A35" s="49">
        <v>37494</v>
      </c>
      <c r="B35" s="48" t="s">
        <v>33</v>
      </c>
      <c r="C35" s="57">
        <v>149</v>
      </c>
      <c r="D35" s="57"/>
      <c r="E35" s="57"/>
      <c r="F35" s="57"/>
      <c r="G35" s="57">
        <v>212</v>
      </c>
      <c r="H35" s="57">
        <v>194</v>
      </c>
      <c r="I35" s="57">
        <v>211</v>
      </c>
      <c r="J35" s="49">
        <f aca="true" t="shared" si="10" ref="J35:J43">COUNT(C35:I35)</f>
        <v>4</v>
      </c>
      <c r="K35" s="49">
        <f aca="true" t="shared" si="11" ref="K35:K43">SUM(C35:I35)</f>
        <v>766</v>
      </c>
      <c r="L35" s="50">
        <f aca="true" t="shared" si="12" ref="L35:L43">IF(K35=0,"",K35/J35)</f>
        <v>191.5</v>
      </c>
    </row>
    <row r="36" spans="1:12" ht="12.75">
      <c r="A36" s="49">
        <v>50318</v>
      </c>
      <c r="B36" s="48" t="s">
        <v>34</v>
      </c>
      <c r="C36" s="57">
        <v>171</v>
      </c>
      <c r="D36" s="57">
        <v>225</v>
      </c>
      <c r="E36" s="57">
        <v>208</v>
      </c>
      <c r="F36" s="57">
        <v>198</v>
      </c>
      <c r="G36" s="57">
        <v>222</v>
      </c>
      <c r="H36" s="57">
        <v>215</v>
      </c>
      <c r="I36" s="57">
        <v>177</v>
      </c>
      <c r="J36" s="49">
        <f t="shared" si="10"/>
        <v>7</v>
      </c>
      <c r="K36" s="49">
        <f t="shared" si="11"/>
        <v>1416</v>
      </c>
      <c r="L36" s="50">
        <f t="shared" si="12"/>
        <v>202.28571428571428</v>
      </c>
    </row>
    <row r="37" spans="1:12" ht="12.75">
      <c r="A37" s="49">
        <v>6270</v>
      </c>
      <c r="B37" s="48" t="s">
        <v>35</v>
      </c>
      <c r="C37" s="57">
        <v>245</v>
      </c>
      <c r="D37" s="57">
        <v>241</v>
      </c>
      <c r="E37" s="57">
        <v>190</v>
      </c>
      <c r="F37" s="57">
        <v>214</v>
      </c>
      <c r="G37" s="57">
        <v>198</v>
      </c>
      <c r="H37" s="57">
        <v>189</v>
      </c>
      <c r="I37" s="57">
        <v>191</v>
      </c>
      <c r="J37" s="49">
        <f t="shared" si="10"/>
        <v>7</v>
      </c>
      <c r="K37" s="49">
        <f t="shared" si="11"/>
        <v>1468</v>
      </c>
      <c r="L37" s="50">
        <f t="shared" si="12"/>
        <v>209.71428571428572</v>
      </c>
    </row>
    <row r="38" spans="1:12" ht="12.75">
      <c r="A38" s="49">
        <v>470074</v>
      </c>
      <c r="B38" s="48" t="s">
        <v>36</v>
      </c>
      <c r="C38" s="57"/>
      <c r="D38" s="57">
        <v>207</v>
      </c>
      <c r="E38" s="57">
        <v>187</v>
      </c>
      <c r="F38" s="57">
        <v>167</v>
      </c>
      <c r="G38" s="57"/>
      <c r="H38" s="57"/>
      <c r="I38" s="57"/>
      <c r="J38" s="49">
        <f t="shared" si="10"/>
        <v>3</v>
      </c>
      <c r="K38" s="49">
        <f t="shared" si="11"/>
        <v>561</v>
      </c>
      <c r="L38" s="50">
        <f t="shared" si="12"/>
        <v>187</v>
      </c>
    </row>
    <row r="39" spans="1:12" ht="12.75">
      <c r="A39" s="49">
        <v>188956</v>
      </c>
      <c r="B39" s="48" t="s">
        <v>38</v>
      </c>
      <c r="C39" s="57">
        <v>201</v>
      </c>
      <c r="D39" s="57">
        <v>221</v>
      </c>
      <c r="E39" s="57">
        <v>224</v>
      </c>
      <c r="F39" s="57">
        <v>190</v>
      </c>
      <c r="G39" s="57">
        <v>178</v>
      </c>
      <c r="H39" s="57">
        <v>177</v>
      </c>
      <c r="I39" s="57"/>
      <c r="J39" s="49">
        <f t="shared" si="10"/>
        <v>6</v>
      </c>
      <c r="K39" s="49">
        <f t="shared" si="11"/>
        <v>1191</v>
      </c>
      <c r="L39" s="50">
        <f t="shared" si="12"/>
        <v>198.5</v>
      </c>
    </row>
    <row r="40" spans="1:12" ht="12.75">
      <c r="A40" s="49">
        <v>949523</v>
      </c>
      <c r="B40" s="48" t="s">
        <v>39</v>
      </c>
      <c r="C40" s="57">
        <v>190</v>
      </c>
      <c r="D40" s="57">
        <v>185</v>
      </c>
      <c r="E40" s="57">
        <v>183</v>
      </c>
      <c r="F40" s="57">
        <v>155</v>
      </c>
      <c r="G40" s="57"/>
      <c r="H40" s="57"/>
      <c r="I40" s="57">
        <v>223</v>
      </c>
      <c r="J40" s="49">
        <f t="shared" si="10"/>
        <v>5</v>
      </c>
      <c r="K40" s="49">
        <f t="shared" si="11"/>
        <v>936</v>
      </c>
      <c r="L40" s="50">
        <f t="shared" si="12"/>
        <v>187.2</v>
      </c>
    </row>
    <row r="41" spans="1:12" ht="12.75">
      <c r="A41" s="49">
        <v>912859</v>
      </c>
      <c r="B41" s="48" t="s">
        <v>54</v>
      </c>
      <c r="C41" s="57"/>
      <c r="D41" s="57"/>
      <c r="E41" s="57"/>
      <c r="F41" s="57"/>
      <c r="G41" s="57">
        <v>234</v>
      </c>
      <c r="H41" s="57">
        <v>221</v>
      </c>
      <c r="I41" s="57">
        <v>164</v>
      </c>
      <c r="J41" s="49">
        <f t="shared" si="10"/>
        <v>3</v>
      </c>
      <c r="K41" s="49">
        <f t="shared" si="11"/>
        <v>619</v>
      </c>
      <c r="L41" s="50">
        <f t="shared" si="12"/>
        <v>206.33333333333334</v>
      </c>
    </row>
    <row r="42" spans="1:12" ht="12.75">
      <c r="A42" s="49">
        <v>1183850</v>
      </c>
      <c r="B42" s="48" t="s">
        <v>55</v>
      </c>
      <c r="C42" s="49"/>
      <c r="D42" s="49"/>
      <c r="E42" s="49"/>
      <c r="F42" s="49"/>
      <c r="G42" s="49"/>
      <c r="H42" s="49"/>
      <c r="I42" s="49"/>
      <c r="J42" s="49">
        <f t="shared" si="10"/>
        <v>0</v>
      </c>
      <c r="K42" s="49">
        <f t="shared" si="11"/>
        <v>0</v>
      </c>
      <c r="L42" s="50">
        <f t="shared" si="12"/>
      </c>
    </row>
    <row r="43" spans="1:12" ht="12.75">
      <c r="A43" s="49">
        <v>382523</v>
      </c>
      <c r="B43" s="48" t="s">
        <v>37</v>
      </c>
      <c r="C43" s="49"/>
      <c r="D43" s="49"/>
      <c r="E43" s="49"/>
      <c r="F43" s="49"/>
      <c r="G43" s="49"/>
      <c r="H43" s="49"/>
      <c r="I43" s="49"/>
      <c r="J43" s="49">
        <f t="shared" si="10"/>
        <v>0</v>
      </c>
      <c r="K43" s="49">
        <f t="shared" si="11"/>
        <v>0</v>
      </c>
      <c r="L43" s="50">
        <f t="shared" si="12"/>
      </c>
    </row>
    <row r="44" spans="1:12" ht="12.75">
      <c r="A44" s="49"/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3:12" ht="12.75"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2" ht="12.75">
      <c r="B46" s="48" t="s">
        <v>23</v>
      </c>
      <c r="C46" s="46">
        <f>SUM(C35:C44)</f>
        <v>956</v>
      </c>
      <c r="D46" s="46">
        <f aca="true" t="shared" si="13" ref="D46:K46">SUM(D35:D44)</f>
        <v>1079</v>
      </c>
      <c r="E46" s="46">
        <f t="shared" si="13"/>
        <v>992</v>
      </c>
      <c r="F46" s="46">
        <f t="shared" si="13"/>
        <v>924</v>
      </c>
      <c r="G46" s="46">
        <f t="shared" si="13"/>
        <v>1044</v>
      </c>
      <c r="H46" s="46">
        <f t="shared" si="13"/>
        <v>996</v>
      </c>
      <c r="I46" s="46">
        <f t="shared" si="13"/>
        <v>966</v>
      </c>
      <c r="J46" s="46">
        <f t="shared" si="13"/>
        <v>35</v>
      </c>
      <c r="K46" s="46">
        <f t="shared" si="13"/>
        <v>6957</v>
      </c>
      <c r="L46" s="47">
        <f>K46/J46</f>
        <v>198.77142857142857</v>
      </c>
    </row>
    <row r="47" spans="2:12" ht="12.75">
      <c r="B47" s="48" t="s">
        <v>24</v>
      </c>
      <c r="C47" s="49">
        <v>979</v>
      </c>
      <c r="D47" s="49">
        <v>952</v>
      </c>
      <c r="E47" s="49">
        <v>978</v>
      </c>
      <c r="F47" s="49">
        <v>941</v>
      </c>
      <c r="G47" s="49">
        <v>827</v>
      </c>
      <c r="H47" s="49">
        <v>1014</v>
      </c>
      <c r="I47" s="49">
        <v>959</v>
      </c>
      <c r="J47" s="49"/>
      <c r="K47" s="49">
        <f>SUM(C47:I47)</f>
        <v>6650</v>
      </c>
      <c r="L47" s="50">
        <f>K47/J46</f>
        <v>190</v>
      </c>
    </row>
    <row r="48" spans="2:12" ht="12.75">
      <c r="B48" s="48" t="s">
        <v>25</v>
      </c>
      <c r="C48" s="49">
        <f aca="true" t="shared" si="14" ref="C48:I48">IF(C46&gt;C47,2,0)</f>
        <v>0</v>
      </c>
      <c r="D48" s="49">
        <f t="shared" si="14"/>
        <v>2</v>
      </c>
      <c r="E48" s="49">
        <f t="shared" si="14"/>
        <v>2</v>
      </c>
      <c r="F48" s="49">
        <f t="shared" si="14"/>
        <v>0</v>
      </c>
      <c r="G48" s="49">
        <f t="shared" si="14"/>
        <v>2</v>
      </c>
      <c r="H48" s="49">
        <f t="shared" si="14"/>
        <v>0</v>
      </c>
      <c r="I48" s="49">
        <f t="shared" si="14"/>
        <v>2</v>
      </c>
      <c r="J48" s="49"/>
      <c r="K48" s="49">
        <f>SUM(C48:I48)</f>
        <v>8</v>
      </c>
      <c r="L48" s="49"/>
    </row>
    <row r="49" spans="1:12" ht="12.75">
      <c r="A49" s="100" t="s">
        <v>59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ht="12.75">
      <c r="A50" s="51">
        <v>564664</v>
      </c>
      <c r="B50" s="52" t="s">
        <v>29</v>
      </c>
      <c r="C50" s="57">
        <v>225</v>
      </c>
      <c r="D50" s="57">
        <v>164</v>
      </c>
      <c r="E50" s="57">
        <v>254</v>
      </c>
      <c r="F50" s="57">
        <v>151</v>
      </c>
      <c r="G50" s="57">
        <v>198</v>
      </c>
      <c r="H50" s="57">
        <v>147</v>
      </c>
      <c r="I50" s="57"/>
      <c r="J50" s="49">
        <f>COUNT(C50:I50)</f>
        <v>6</v>
      </c>
      <c r="K50" s="49">
        <f>SUM(C50:I50)</f>
        <v>1139</v>
      </c>
      <c r="L50" s="50">
        <f aca="true" t="shared" si="15" ref="L50:L58">IF(K50=0,"",K50/J50)</f>
        <v>189.83333333333334</v>
      </c>
    </row>
    <row r="51" spans="1:12" ht="12.75">
      <c r="A51" s="51">
        <v>57207</v>
      </c>
      <c r="B51" s="52" t="s">
        <v>82</v>
      </c>
      <c r="C51" s="57"/>
      <c r="D51" s="57"/>
      <c r="E51" s="57"/>
      <c r="F51" s="57">
        <v>148</v>
      </c>
      <c r="G51" s="57"/>
      <c r="H51" s="57"/>
      <c r="I51" s="57">
        <v>145</v>
      </c>
      <c r="J51" s="49">
        <f aca="true" t="shared" si="16" ref="J51:J57">COUNT(C51:I51)</f>
        <v>2</v>
      </c>
      <c r="K51" s="49">
        <f aca="true" t="shared" si="17" ref="K51:K57">SUM(C51:I51)</f>
        <v>293</v>
      </c>
      <c r="L51" s="50">
        <f t="shared" si="15"/>
        <v>146.5</v>
      </c>
    </row>
    <row r="52" spans="1:12" ht="12.75">
      <c r="A52" s="51">
        <v>492361</v>
      </c>
      <c r="B52" s="52" t="s">
        <v>83</v>
      </c>
      <c r="C52" s="57">
        <v>189</v>
      </c>
      <c r="D52" s="57">
        <v>196</v>
      </c>
      <c r="E52" s="57">
        <v>189</v>
      </c>
      <c r="F52" s="57">
        <v>217</v>
      </c>
      <c r="G52" s="57">
        <v>175</v>
      </c>
      <c r="H52" s="57"/>
      <c r="I52" s="57"/>
      <c r="J52" s="49">
        <f>COUNT(C52:I52)</f>
        <v>5</v>
      </c>
      <c r="K52" s="49">
        <f>SUM(C52:I52)</f>
        <v>966</v>
      </c>
      <c r="L52" s="50">
        <f t="shared" si="15"/>
        <v>193.2</v>
      </c>
    </row>
    <row r="53" spans="1:12" ht="12.75">
      <c r="A53" s="51">
        <v>766828</v>
      </c>
      <c r="B53" s="52" t="s">
        <v>30</v>
      </c>
      <c r="C53" s="57">
        <v>224</v>
      </c>
      <c r="D53" s="57">
        <v>203</v>
      </c>
      <c r="E53" s="57">
        <v>175</v>
      </c>
      <c r="F53" s="57">
        <v>181</v>
      </c>
      <c r="G53" s="57">
        <v>226</v>
      </c>
      <c r="H53" s="57">
        <v>184</v>
      </c>
      <c r="I53" s="57">
        <v>213</v>
      </c>
      <c r="J53" s="49">
        <f t="shared" si="16"/>
        <v>7</v>
      </c>
      <c r="K53" s="49">
        <f t="shared" si="17"/>
        <v>1406</v>
      </c>
      <c r="L53" s="50">
        <f t="shared" si="15"/>
        <v>200.85714285714286</v>
      </c>
    </row>
    <row r="54" spans="1:12" ht="12.75">
      <c r="A54" s="51">
        <v>58602</v>
      </c>
      <c r="B54" s="52" t="s">
        <v>129</v>
      </c>
      <c r="C54" s="57"/>
      <c r="D54" s="57"/>
      <c r="E54" s="57"/>
      <c r="F54" s="57"/>
      <c r="G54" s="57"/>
      <c r="H54" s="57"/>
      <c r="I54" s="57"/>
      <c r="J54" s="49">
        <f>COUNT(C54:I54)</f>
        <v>0</v>
      </c>
      <c r="K54" s="49">
        <f>SUM(C54:I54)</f>
        <v>0</v>
      </c>
      <c r="L54" s="50">
        <f t="shared" si="15"/>
      </c>
    </row>
    <row r="55" spans="1:12" ht="12.75">
      <c r="A55" s="51">
        <v>670103</v>
      </c>
      <c r="B55" s="52" t="s">
        <v>84</v>
      </c>
      <c r="C55" s="57"/>
      <c r="D55" s="57">
        <v>194</v>
      </c>
      <c r="E55" s="57">
        <v>177</v>
      </c>
      <c r="F55" s="57"/>
      <c r="G55" s="57">
        <v>182</v>
      </c>
      <c r="H55" s="57">
        <v>235</v>
      </c>
      <c r="I55" s="57">
        <v>189</v>
      </c>
      <c r="J55" s="49">
        <f t="shared" si="16"/>
        <v>5</v>
      </c>
      <c r="K55" s="49">
        <f t="shared" si="17"/>
        <v>977</v>
      </c>
      <c r="L55" s="50">
        <f t="shared" si="15"/>
        <v>195.4</v>
      </c>
    </row>
    <row r="56" spans="1:12" ht="12.75">
      <c r="A56" s="51">
        <v>488658</v>
      </c>
      <c r="B56" s="52" t="s">
        <v>130</v>
      </c>
      <c r="C56" s="57"/>
      <c r="D56" s="57"/>
      <c r="E56" s="57"/>
      <c r="F56" s="57"/>
      <c r="G56" s="57"/>
      <c r="H56" s="57"/>
      <c r="I56" s="57"/>
      <c r="J56" s="49">
        <f>COUNT(C56:I56)</f>
        <v>0</v>
      </c>
      <c r="K56" s="49">
        <f>SUM(C56:I56)</f>
        <v>0</v>
      </c>
      <c r="L56" s="50">
        <f t="shared" si="15"/>
      </c>
    </row>
    <row r="57" spans="1:12" ht="12.75">
      <c r="A57" s="51">
        <v>360716</v>
      </c>
      <c r="B57" s="52" t="s">
        <v>85</v>
      </c>
      <c r="C57" s="57">
        <v>138</v>
      </c>
      <c r="D57" s="57"/>
      <c r="E57" s="57"/>
      <c r="F57" s="57"/>
      <c r="G57" s="57"/>
      <c r="H57" s="57">
        <v>197</v>
      </c>
      <c r="I57" s="57">
        <v>206</v>
      </c>
      <c r="J57" s="49">
        <f t="shared" si="16"/>
        <v>3</v>
      </c>
      <c r="K57" s="49">
        <f t="shared" si="17"/>
        <v>541</v>
      </c>
      <c r="L57" s="50">
        <f t="shared" si="15"/>
        <v>180.33333333333334</v>
      </c>
    </row>
    <row r="58" spans="1:12" ht="12.75">
      <c r="A58" s="51">
        <v>1185098</v>
      </c>
      <c r="B58" s="52" t="s">
        <v>56</v>
      </c>
      <c r="C58" s="57">
        <v>203</v>
      </c>
      <c r="D58" s="57">
        <v>224</v>
      </c>
      <c r="E58" s="57">
        <v>267</v>
      </c>
      <c r="F58" s="57">
        <v>221</v>
      </c>
      <c r="G58" s="57">
        <v>162</v>
      </c>
      <c r="H58" s="57">
        <v>217</v>
      </c>
      <c r="I58" s="57">
        <v>159</v>
      </c>
      <c r="J58" s="49">
        <f>COUNT(C58:I58)</f>
        <v>7</v>
      </c>
      <c r="K58" s="49">
        <f>SUM(C58:I58)</f>
        <v>1453</v>
      </c>
      <c r="L58" s="50">
        <f t="shared" si="15"/>
        <v>207.57142857142858</v>
      </c>
    </row>
    <row r="59" spans="1:12" ht="12.75">
      <c r="A59" s="49"/>
      <c r="B59" s="53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3:12" ht="12.75"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2" ht="12.75">
      <c r="B61" s="48" t="s">
        <v>23</v>
      </c>
      <c r="C61" s="46">
        <f>SUM(C50:C59)</f>
        <v>979</v>
      </c>
      <c r="D61" s="46">
        <f aca="true" t="shared" si="18" ref="D61:K61">SUM(D50:D59)</f>
        <v>981</v>
      </c>
      <c r="E61" s="46">
        <f t="shared" si="18"/>
        <v>1062</v>
      </c>
      <c r="F61" s="46">
        <f t="shared" si="18"/>
        <v>918</v>
      </c>
      <c r="G61" s="46">
        <f t="shared" si="18"/>
        <v>943</v>
      </c>
      <c r="H61" s="46">
        <f t="shared" si="18"/>
        <v>980</v>
      </c>
      <c r="I61" s="46">
        <f t="shared" si="18"/>
        <v>912</v>
      </c>
      <c r="J61" s="46">
        <f t="shared" si="18"/>
        <v>35</v>
      </c>
      <c r="K61" s="46">
        <f t="shared" si="18"/>
        <v>6775</v>
      </c>
      <c r="L61" s="47">
        <f>K61/J61</f>
        <v>193.57142857142858</v>
      </c>
    </row>
    <row r="62" spans="2:12" ht="12.75">
      <c r="B62" s="48" t="s">
        <v>24</v>
      </c>
      <c r="C62" s="49">
        <v>956</v>
      </c>
      <c r="D62" s="49">
        <v>959</v>
      </c>
      <c r="E62" s="49">
        <v>861</v>
      </c>
      <c r="F62" s="49">
        <v>901</v>
      </c>
      <c r="G62" s="49">
        <v>1000</v>
      </c>
      <c r="H62" s="49">
        <v>992</v>
      </c>
      <c r="I62" s="49">
        <v>946</v>
      </c>
      <c r="J62" s="49"/>
      <c r="K62" s="49">
        <f>SUM(C62:I62)</f>
        <v>6615</v>
      </c>
      <c r="L62" s="50">
        <f>K62/J61</f>
        <v>189</v>
      </c>
    </row>
    <row r="63" spans="2:12" ht="12.75">
      <c r="B63" s="48" t="s">
        <v>25</v>
      </c>
      <c r="C63" s="49">
        <f aca="true" t="shared" si="19" ref="C63:I63">IF(C61&gt;C62,2,0)</f>
        <v>2</v>
      </c>
      <c r="D63" s="49">
        <f t="shared" si="19"/>
        <v>2</v>
      </c>
      <c r="E63" s="49">
        <f t="shared" si="19"/>
        <v>2</v>
      </c>
      <c r="F63" s="49">
        <f t="shared" si="19"/>
        <v>2</v>
      </c>
      <c r="G63" s="49">
        <f t="shared" si="19"/>
        <v>0</v>
      </c>
      <c r="H63" s="49">
        <f t="shared" si="19"/>
        <v>0</v>
      </c>
      <c r="I63" s="49">
        <f t="shared" si="19"/>
        <v>0</v>
      </c>
      <c r="J63" s="49"/>
      <c r="K63" s="49">
        <f>SUM(C63:I63)</f>
        <v>8</v>
      </c>
      <c r="L63" s="49"/>
    </row>
    <row r="64" spans="1:12" ht="12.75">
      <c r="A64" s="113" t="s">
        <v>72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1:12" ht="12.75">
      <c r="A65" s="51">
        <v>911097</v>
      </c>
      <c r="B65" s="52" t="s">
        <v>86</v>
      </c>
      <c r="C65" s="57">
        <v>144</v>
      </c>
      <c r="D65" s="57"/>
      <c r="E65" s="57"/>
      <c r="F65" s="57">
        <v>223</v>
      </c>
      <c r="G65" s="57">
        <v>190</v>
      </c>
      <c r="H65" s="57">
        <v>173</v>
      </c>
      <c r="I65" s="57">
        <v>169</v>
      </c>
      <c r="J65" s="49">
        <f>COUNT(C65:I65)</f>
        <v>5</v>
      </c>
      <c r="K65" s="49">
        <f>SUM(C65:I65)</f>
        <v>899</v>
      </c>
      <c r="L65" s="50">
        <f aca="true" t="shared" si="20" ref="L65:L72">IF(K65=0,"",K65/J65)</f>
        <v>179.8</v>
      </c>
    </row>
    <row r="66" spans="1:12" ht="12.75">
      <c r="A66" s="51">
        <v>1102087</v>
      </c>
      <c r="B66" s="52" t="s">
        <v>87</v>
      </c>
      <c r="C66" s="57"/>
      <c r="D66" s="57"/>
      <c r="E66" s="57">
        <v>157</v>
      </c>
      <c r="F66" s="57"/>
      <c r="G66" s="57"/>
      <c r="H66" s="57"/>
      <c r="I66" s="57">
        <v>175</v>
      </c>
      <c r="J66" s="49">
        <f aca="true" t="shared" si="21" ref="J66:J72">COUNT(C66:I66)</f>
        <v>2</v>
      </c>
      <c r="K66" s="49">
        <f aca="true" t="shared" si="22" ref="K66:K72">SUM(C66:I66)</f>
        <v>332</v>
      </c>
      <c r="L66" s="50">
        <f t="shared" si="20"/>
        <v>166</v>
      </c>
    </row>
    <row r="67" spans="1:12" ht="12.75">
      <c r="A67" s="51">
        <v>60496</v>
      </c>
      <c r="B67" s="52" t="s">
        <v>88</v>
      </c>
      <c r="C67" s="57">
        <v>177</v>
      </c>
      <c r="D67" s="57">
        <v>257</v>
      </c>
      <c r="E67" s="57">
        <v>208</v>
      </c>
      <c r="F67" s="57">
        <v>180</v>
      </c>
      <c r="G67" s="57">
        <v>224</v>
      </c>
      <c r="H67" s="57">
        <v>178</v>
      </c>
      <c r="I67" s="57">
        <v>212</v>
      </c>
      <c r="J67" s="49">
        <f t="shared" si="21"/>
        <v>7</v>
      </c>
      <c r="K67" s="49">
        <f t="shared" si="22"/>
        <v>1436</v>
      </c>
      <c r="L67" s="50">
        <f t="shared" si="20"/>
        <v>205.14285714285714</v>
      </c>
    </row>
    <row r="68" spans="1:12" ht="12.75">
      <c r="A68" s="51">
        <v>670308</v>
      </c>
      <c r="B68" s="52" t="s">
        <v>89</v>
      </c>
      <c r="C68" s="57">
        <v>207</v>
      </c>
      <c r="D68" s="57">
        <v>145</v>
      </c>
      <c r="E68" s="57"/>
      <c r="F68" s="57">
        <v>148</v>
      </c>
      <c r="G68" s="57">
        <v>166</v>
      </c>
      <c r="H68" s="57">
        <v>166</v>
      </c>
      <c r="I68" s="57"/>
      <c r="J68" s="49">
        <f t="shared" si="21"/>
        <v>5</v>
      </c>
      <c r="K68" s="49">
        <f t="shared" si="22"/>
        <v>832</v>
      </c>
      <c r="L68" s="50">
        <f t="shared" si="20"/>
        <v>166.4</v>
      </c>
    </row>
    <row r="69" spans="1:12" ht="12.75">
      <c r="A69" s="51">
        <v>261785</v>
      </c>
      <c r="B69" s="52" t="s">
        <v>90</v>
      </c>
      <c r="C69" s="57"/>
      <c r="D69" s="57">
        <v>156</v>
      </c>
      <c r="E69" s="57">
        <v>166</v>
      </c>
      <c r="F69" s="57"/>
      <c r="G69" s="57">
        <v>176</v>
      </c>
      <c r="H69" s="57">
        <v>185</v>
      </c>
      <c r="I69" s="57">
        <v>225</v>
      </c>
      <c r="J69" s="49">
        <f t="shared" si="21"/>
        <v>5</v>
      </c>
      <c r="K69" s="49">
        <f t="shared" si="22"/>
        <v>908</v>
      </c>
      <c r="L69" s="50">
        <f t="shared" si="20"/>
        <v>181.6</v>
      </c>
    </row>
    <row r="70" spans="1:12" ht="12.75">
      <c r="A70" s="51">
        <v>494658</v>
      </c>
      <c r="B70" s="52" t="s">
        <v>92</v>
      </c>
      <c r="C70" s="57">
        <v>164</v>
      </c>
      <c r="D70" s="57">
        <v>167</v>
      </c>
      <c r="E70" s="57">
        <v>188</v>
      </c>
      <c r="F70" s="57">
        <v>170</v>
      </c>
      <c r="G70" s="57"/>
      <c r="H70" s="57">
        <v>169</v>
      </c>
      <c r="I70" s="57"/>
      <c r="J70" s="49">
        <f>COUNT(C70:I70)</f>
        <v>5</v>
      </c>
      <c r="K70" s="49">
        <f>SUM(C70:I70)</f>
        <v>858</v>
      </c>
      <c r="L70" s="50">
        <f>IF(K70=0,"",K70/J70)</f>
        <v>171.6</v>
      </c>
    </row>
    <row r="71" spans="1:12" ht="12.75">
      <c r="A71" s="51">
        <v>91642</v>
      </c>
      <c r="B71" s="52" t="s">
        <v>91</v>
      </c>
      <c r="C71" s="57">
        <v>160</v>
      </c>
      <c r="D71" s="57"/>
      <c r="E71" s="57"/>
      <c r="F71" s="57"/>
      <c r="G71" s="57">
        <v>169</v>
      </c>
      <c r="H71" s="57"/>
      <c r="I71" s="57">
        <v>178</v>
      </c>
      <c r="J71" s="49">
        <f>COUNT(C71:I71)</f>
        <v>3</v>
      </c>
      <c r="K71" s="49">
        <f>SUM(C71:I71)</f>
        <v>507</v>
      </c>
      <c r="L71" s="50">
        <f>IF(K71=0,"",K71/J71)</f>
        <v>169</v>
      </c>
    </row>
    <row r="72" spans="1:12" ht="12.75">
      <c r="A72" s="51">
        <v>1021125</v>
      </c>
      <c r="B72" s="52" t="s">
        <v>93</v>
      </c>
      <c r="C72" s="57"/>
      <c r="D72" s="57">
        <v>159</v>
      </c>
      <c r="E72" s="57">
        <v>142</v>
      </c>
      <c r="F72" s="57">
        <v>111</v>
      </c>
      <c r="G72" s="57"/>
      <c r="H72" s="57"/>
      <c r="I72" s="57"/>
      <c r="J72" s="49">
        <f t="shared" si="21"/>
        <v>3</v>
      </c>
      <c r="K72" s="49">
        <f t="shared" si="22"/>
        <v>412</v>
      </c>
      <c r="L72" s="50">
        <f t="shared" si="20"/>
        <v>137.33333333333334</v>
      </c>
    </row>
    <row r="74" spans="1:12" ht="12.75">
      <c r="A74" s="49"/>
      <c r="C74" s="49"/>
      <c r="D74" s="49"/>
      <c r="E74" s="49"/>
      <c r="F74" s="49"/>
      <c r="G74" s="49"/>
      <c r="H74" s="49"/>
      <c r="I74" s="49"/>
      <c r="J74" s="49"/>
      <c r="K74" s="49"/>
      <c r="L74" s="50"/>
    </row>
    <row r="75" spans="3:12" ht="12.75"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2:12" ht="12.75">
      <c r="B76" s="48" t="s">
        <v>23</v>
      </c>
      <c r="C76" s="46">
        <f>SUM(C65:C74)</f>
        <v>852</v>
      </c>
      <c r="D76" s="46">
        <f aca="true" t="shared" si="23" ref="D76:K76">SUM(D65:D74)</f>
        <v>884</v>
      </c>
      <c r="E76" s="46">
        <f t="shared" si="23"/>
        <v>861</v>
      </c>
      <c r="F76" s="46">
        <f t="shared" si="23"/>
        <v>832</v>
      </c>
      <c r="G76" s="46">
        <f t="shared" si="23"/>
        <v>925</v>
      </c>
      <c r="H76" s="46">
        <f t="shared" si="23"/>
        <v>871</v>
      </c>
      <c r="I76" s="46">
        <f t="shared" si="23"/>
        <v>959</v>
      </c>
      <c r="J76" s="46">
        <f t="shared" si="23"/>
        <v>35</v>
      </c>
      <c r="K76" s="46">
        <f t="shared" si="23"/>
        <v>6184</v>
      </c>
      <c r="L76" s="47">
        <f>K76/J76</f>
        <v>176.68571428571428</v>
      </c>
    </row>
    <row r="77" spans="2:12" ht="12.75">
      <c r="B77" s="48" t="s">
        <v>24</v>
      </c>
      <c r="C77" s="49">
        <v>931</v>
      </c>
      <c r="D77" s="49">
        <v>920</v>
      </c>
      <c r="E77" s="49">
        <v>1062</v>
      </c>
      <c r="F77" s="49">
        <v>918</v>
      </c>
      <c r="G77" s="49">
        <v>866</v>
      </c>
      <c r="H77" s="49">
        <v>1000</v>
      </c>
      <c r="I77" s="49">
        <v>966</v>
      </c>
      <c r="J77" s="49"/>
      <c r="K77" s="49">
        <f>SUM(C77:I77)</f>
        <v>6663</v>
      </c>
      <c r="L77" s="50">
        <f>K77/J76</f>
        <v>190.37142857142857</v>
      </c>
    </row>
    <row r="78" spans="2:12" ht="12.75">
      <c r="B78" s="48" t="s">
        <v>25</v>
      </c>
      <c r="C78" s="49">
        <f aca="true" t="shared" si="24" ref="C78:I78">IF(C76&gt;C77,2,0)</f>
        <v>0</v>
      </c>
      <c r="D78" s="49">
        <f t="shared" si="24"/>
        <v>0</v>
      </c>
      <c r="E78" s="49">
        <f t="shared" si="24"/>
        <v>0</v>
      </c>
      <c r="F78" s="49">
        <f t="shared" si="24"/>
        <v>0</v>
      </c>
      <c r="G78" s="49">
        <f t="shared" si="24"/>
        <v>2</v>
      </c>
      <c r="H78" s="49">
        <f t="shared" si="24"/>
        <v>0</v>
      </c>
      <c r="I78" s="49">
        <f t="shared" si="24"/>
        <v>0</v>
      </c>
      <c r="J78" s="49"/>
      <c r="K78" s="49">
        <f>SUM(C78:I78)</f>
        <v>2</v>
      </c>
      <c r="L78" s="49"/>
    </row>
    <row r="79" spans="1:12" ht="12.75">
      <c r="A79" s="113" t="s">
        <v>73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 ht="12.75">
      <c r="A80" s="51">
        <v>626716</v>
      </c>
      <c r="B80" s="52" t="s">
        <v>131</v>
      </c>
      <c r="C80" s="57"/>
      <c r="D80" s="57"/>
      <c r="E80" s="57"/>
      <c r="F80" s="57"/>
      <c r="G80" s="57"/>
      <c r="H80" s="57"/>
      <c r="I80" s="57"/>
      <c r="J80" s="49">
        <f>COUNT(C80:I80)</f>
        <v>0</v>
      </c>
      <c r="K80" s="49">
        <f>SUM(C80:I80)</f>
        <v>0</v>
      </c>
      <c r="L80" s="50">
        <f aca="true" t="shared" si="25" ref="L80:L88">IF(K80=0,"",K80/J80)</f>
      </c>
    </row>
    <row r="81" spans="1:12" ht="12.75">
      <c r="A81" s="51">
        <v>398772</v>
      </c>
      <c r="B81" s="52" t="s">
        <v>94</v>
      </c>
      <c r="C81" s="57"/>
      <c r="D81" s="57"/>
      <c r="E81" s="57">
        <v>197</v>
      </c>
      <c r="F81" s="57">
        <v>179</v>
      </c>
      <c r="G81" s="57">
        <v>178</v>
      </c>
      <c r="H81" s="57">
        <v>168</v>
      </c>
      <c r="I81" s="57"/>
      <c r="J81" s="49">
        <f aca="true" t="shared" si="26" ref="J81:J86">COUNT(C81:I81)</f>
        <v>4</v>
      </c>
      <c r="K81" s="49">
        <f aca="true" t="shared" si="27" ref="K81:K86">SUM(C81:I81)</f>
        <v>722</v>
      </c>
      <c r="L81" s="50">
        <f t="shared" si="25"/>
        <v>180.5</v>
      </c>
    </row>
    <row r="82" spans="1:12" ht="12.75">
      <c r="A82" s="51">
        <v>739642</v>
      </c>
      <c r="B82" s="52" t="s">
        <v>139</v>
      </c>
      <c r="C82" s="57"/>
      <c r="D82" s="57"/>
      <c r="E82" s="57">
        <v>204</v>
      </c>
      <c r="F82" s="57">
        <v>180</v>
      </c>
      <c r="G82" s="57">
        <v>170</v>
      </c>
      <c r="H82" s="57"/>
      <c r="I82" s="57">
        <v>191</v>
      </c>
      <c r="J82" s="49">
        <f t="shared" si="26"/>
        <v>4</v>
      </c>
      <c r="K82" s="49">
        <f t="shared" si="27"/>
        <v>745</v>
      </c>
      <c r="L82" s="50">
        <f t="shared" si="25"/>
        <v>186.25</v>
      </c>
    </row>
    <row r="83" spans="1:12" ht="12.75">
      <c r="A83" s="51">
        <v>739634</v>
      </c>
      <c r="B83" s="52" t="s">
        <v>95</v>
      </c>
      <c r="C83" s="57"/>
      <c r="D83" s="57"/>
      <c r="E83" s="57"/>
      <c r="F83" s="57"/>
      <c r="G83" s="57"/>
      <c r="H83" s="57"/>
      <c r="I83" s="57"/>
      <c r="J83" s="49">
        <f t="shared" si="26"/>
        <v>0</v>
      </c>
      <c r="K83" s="49">
        <f t="shared" si="27"/>
        <v>0</v>
      </c>
      <c r="L83" s="50">
        <f t="shared" si="25"/>
      </c>
    </row>
    <row r="84" spans="1:12" ht="12.75">
      <c r="A84" s="51">
        <v>408778</v>
      </c>
      <c r="B84" s="52" t="s">
        <v>96</v>
      </c>
      <c r="C84" s="57">
        <v>175</v>
      </c>
      <c r="D84" s="57">
        <v>183</v>
      </c>
      <c r="E84" s="57">
        <v>149</v>
      </c>
      <c r="F84" s="57"/>
      <c r="G84" s="57"/>
      <c r="H84" s="57"/>
      <c r="I84" s="57"/>
      <c r="J84" s="49">
        <f t="shared" si="26"/>
        <v>3</v>
      </c>
      <c r="K84" s="49">
        <f t="shared" si="27"/>
        <v>507</v>
      </c>
      <c r="L84" s="50">
        <f t="shared" si="25"/>
        <v>169</v>
      </c>
    </row>
    <row r="85" spans="1:12" ht="12.75">
      <c r="A85" s="51">
        <v>981451</v>
      </c>
      <c r="B85" s="52" t="s">
        <v>97</v>
      </c>
      <c r="C85" s="57">
        <v>209</v>
      </c>
      <c r="D85" s="57">
        <v>161</v>
      </c>
      <c r="E85" s="57"/>
      <c r="F85" s="57"/>
      <c r="G85" s="57"/>
      <c r="H85" s="57">
        <v>175</v>
      </c>
      <c r="I85" s="57">
        <v>156</v>
      </c>
      <c r="J85" s="49">
        <f t="shared" si="26"/>
        <v>4</v>
      </c>
      <c r="K85" s="49">
        <f t="shared" si="27"/>
        <v>701</v>
      </c>
      <c r="L85" s="50">
        <f t="shared" si="25"/>
        <v>175.25</v>
      </c>
    </row>
    <row r="86" spans="1:12" ht="12.75">
      <c r="A86" s="51">
        <v>438758</v>
      </c>
      <c r="B86" s="52" t="s">
        <v>98</v>
      </c>
      <c r="C86" s="57">
        <v>158</v>
      </c>
      <c r="D86" s="57">
        <v>164</v>
      </c>
      <c r="E86" s="57">
        <v>174</v>
      </c>
      <c r="F86" s="57">
        <v>171</v>
      </c>
      <c r="G86" s="57">
        <v>214</v>
      </c>
      <c r="H86" s="57">
        <v>193</v>
      </c>
      <c r="I86" s="57">
        <v>204</v>
      </c>
      <c r="J86" s="49">
        <f t="shared" si="26"/>
        <v>7</v>
      </c>
      <c r="K86" s="49">
        <f t="shared" si="27"/>
        <v>1278</v>
      </c>
      <c r="L86" s="50">
        <f t="shared" si="25"/>
        <v>182.57142857142858</v>
      </c>
    </row>
    <row r="87" spans="1:12" ht="12.75">
      <c r="A87" s="51">
        <v>696226</v>
      </c>
      <c r="B87" s="52" t="s">
        <v>99</v>
      </c>
      <c r="C87" s="57">
        <v>211</v>
      </c>
      <c r="D87" s="57">
        <v>164</v>
      </c>
      <c r="E87" s="57">
        <v>219</v>
      </c>
      <c r="F87" s="57">
        <v>207</v>
      </c>
      <c r="G87" s="57">
        <v>228</v>
      </c>
      <c r="H87" s="57">
        <v>215</v>
      </c>
      <c r="I87" s="57">
        <v>223</v>
      </c>
      <c r="J87" s="49">
        <f>COUNT(C87:I87)</f>
        <v>7</v>
      </c>
      <c r="K87" s="49">
        <f>SUM(C87:I87)</f>
        <v>1467</v>
      </c>
      <c r="L87" s="50">
        <f t="shared" si="25"/>
        <v>209.57142857142858</v>
      </c>
    </row>
    <row r="88" spans="1:12" ht="12.75">
      <c r="A88" s="51">
        <v>856312</v>
      </c>
      <c r="B88" s="52" t="s">
        <v>100</v>
      </c>
      <c r="C88" s="57">
        <v>178</v>
      </c>
      <c r="D88" s="57">
        <v>134</v>
      </c>
      <c r="E88" s="57"/>
      <c r="F88" s="57">
        <v>204</v>
      </c>
      <c r="G88" s="57">
        <v>210</v>
      </c>
      <c r="H88" s="57">
        <v>213</v>
      </c>
      <c r="I88" s="57">
        <v>223</v>
      </c>
      <c r="J88" s="49">
        <f>COUNT(C88:I88)</f>
        <v>6</v>
      </c>
      <c r="K88" s="49">
        <f>SUM(C88:I88)</f>
        <v>1162</v>
      </c>
      <c r="L88" s="50">
        <f t="shared" si="25"/>
        <v>193.66666666666666</v>
      </c>
    </row>
    <row r="89" spans="1:12" ht="12.75">
      <c r="A89" s="49"/>
      <c r="C89" s="49"/>
      <c r="D89" s="49"/>
      <c r="E89" s="49"/>
      <c r="F89" s="49"/>
      <c r="G89" s="49"/>
      <c r="H89" s="49"/>
      <c r="I89" s="49"/>
      <c r="J89" s="49"/>
      <c r="K89" s="49"/>
      <c r="L89" s="50"/>
    </row>
    <row r="90" spans="3:12" ht="12.75"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2:12" ht="12.75">
      <c r="B91" s="48" t="s">
        <v>23</v>
      </c>
      <c r="C91" s="46">
        <f aca="true" t="shared" si="28" ref="C91:K91">SUM(C80:C89)</f>
        <v>931</v>
      </c>
      <c r="D91" s="46">
        <f t="shared" si="28"/>
        <v>806</v>
      </c>
      <c r="E91" s="46">
        <f t="shared" si="28"/>
        <v>943</v>
      </c>
      <c r="F91" s="46">
        <f t="shared" si="28"/>
        <v>941</v>
      </c>
      <c r="G91" s="46">
        <f t="shared" si="28"/>
        <v>1000</v>
      </c>
      <c r="H91" s="46">
        <f t="shared" si="28"/>
        <v>964</v>
      </c>
      <c r="I91" s="46">
        <f t="shared" si="28"/>
        <v>997</v>
      </c>
      <c r="J91" s="46">
        <f t="shared" si="28"/>
        <v>35</v>
      </c>
      <c r="K91" s="46">
        <f t="shared" si="28"/>
        <v>6582</v>
      </c>
      <c r="L91" s="47">
        <f>K91/J91</f>
        <v>188.05714285714285</v>
      </c>
    </row>
    <row r="92" spans="2:12" ht="12.75">
      <c r="B92" s="48" t="s">
        <v>24</v>
      </c>
      <c r="C92" s="56">
        <v>852</v>
      </c>
      <c r="D92" s="56">
        <v>981</v>
      </c>
      <c r="E92" s="56">
        <v>995</v>
      </c>
      <c r="F92" s="56">
        <v>924</v>
      </c>
      <c r="G92" s="56">
        <v>943</v>
      </c>
      <c r="H92" s="56">
        <v>908</v>
      </c>
      <c r="I92" s="56">
        <v>1003</v>
      </c>
      <c r="J92" s="49"/>
      <c r="K92" s="49">
        <f>SUM(C92:I92)</f>
        <v>6606</v>
      </c>
      <c r="L92" s="50">
        <f>K92/J91</f>
        <v>188.74285714285713</v>
      </c>
    </row>
    <row r="93" spans="2:12" ht="12.75">
      <c r="B93" s="48" t="s">
        <v>25</v>
      </c>
      <c r="C93" s="49">
        <f aca="true" t="shared" si="29" ref="C93:I93">IF(C91&gt;C92,2,0)</f>
        <v>2</v>
      </c>
      <c r="D93" s="49">
        <f t="shared" si="29"/>
        <v>0</v>
      </c>
      <c r="E93" s="49">
        <f t="shared" si="29"/>
        <v>0</v>
      </c>
      <c r="F93" s="49">
        <f t="shared" si="29"/>
        <v>2</v>
      </c>
      <c r="G93" s="49">
        <f t="shared" si="29"/>
        <v>2</v>
      </c>
      <c r="H93" s="49">
        <f t="shared" si="29"/>
        <v>2</v>
      </c>
      <c r="I93" s="49">
        <f t="shared" si="29"/>
        <v>0</v>
      </c>
      <c r="J93" s="49"/>
      <c r="K93" s="49">
        <f>SUM(C93:I93)</f>
        <v>8</v>
      </c>
      <c r="L93" s="49"/>
    </row>
    <row r="94" spans="1:12" ht="12.75">
      <c r="A94" s="113" t="s">
        <v>61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1:12" ht="12.75">
      <c r="A95" s="51">
        <v>697397</v>
      </c>
      <c r="B95" s="52" t="s">
        <v>101</v>
      </c>
      <c r="C95" s="57"/>
      <c r="D95" s="57"/>
      <c r="E95" s="57">
        <v>187</v>
      </c>
      <c r="F95" s="57">
        <v>182</v>
      </c>
      <c r="G95" s="57">
        <v>170</v>
      </c>
      <c r="H95" s="57">
        <v>192</v>
      </c>
      <c r="I95" s="57">
        <v>202</v>
      </c>
      <c r="J95" s="49">
        <f aca="true" t="shared" si="30" ref="J95:J102">COUNT(C95:I95)</f>
        <v>5</v>
      </c>
      <c r="K95" s="49">
        <f aca="true" t="shared" si="31" ref="K95:K102">SUM(C95:I95)</f>
        <v>933</v>
      </c>
      <c r="L95" s="50">
        <f aca="true" t="shared" si="32" ref="L95:L104">IF(K95=0,"",K95/J95)</f>
        <v>186.6</v>
      </c>
    </row>
    <row r="96" spans="1:12" ht="12.75">
      <c r="A96" s="51">
        <v>244058</v>
      </c>
      <c r="B96" s="52" t="s">
        <v>141</v>
      </c>
      <c r="C96" s="57">
        <v>207</v>
      </c>
      <c r="D96" s="57">
        <v>219</v>
      </c>
      <c r="E96" s="57">
        <v>191</v>
      </c>
      <c r="F96" s="57">
        <v>180</v>
      </c>
      <c r="G96" s="57">
        <v>190</v>
      </c>
      <c r="H96" s="57">
        <v>214</v>
      </c>
      <c r="I96" s="57">
        <v>179</v>
      </c>
      <c r="J96" s="49">
        <f t="shared" si="30"/>
        <v>7</v>
      </c>
      <c r="K96" s="49">
        <f t="shared" si="31"/>
        <v>1380</v>
      </c>
      <c r="L96" s="50">
        <f t="shared" si="32"/>
        <v>197.14285714285714</v>
      </c>
    </row>
    <row r="97" spans="1:12" ht="12.75">
      <c r="A97" s="51">
        <v>388068</v>
      </c>
      <c r="B97" s="52" t="s">
        <v>102</v>
      </c>
      <c r="C97" s="57">
        <v>232</v>
      </c>
      <c r="D97" s="57">
        <v>211</v>
      </c>
      <c r="E97" s="57">
        <v>232</v>
      </c>
      <c r="F97" s="57">
        <v>193</v>
      </c>
      <c r="G97" s="57">
        <v>148</v>
      </c>
      <c r="H97" s="57"/>
      <c r="I97" s="57"/>
      <c r="J97" s="49">
        <f t="shared" si="30"/>
        <v>5</v>
      </c>
      <c r="K97" s="49">
        <f t="shared" si="31"/>
        <v>1016</v>
      </c>
      <c r="L97" s="50">
        <f t="shared" si="32"/>
        <v>203.2</v>
      </c>
    </row>
    <row r="98" spans="1:12" ht="12.75">
      <c r="A98" s="51">
        <v>275638</v>
      </c>
      <c r="B98" s="52" t="s">
        <v>103</v>
      </c>
      <c r="C98" s="57">
        <v>184</v>
      </c>
      <c r="D98" s="57">
        <v>175</v>
      </c>
      <c r="E98" s="57"/>
      <c r="F98" s="57">
        <v>179</v>
      </c>
      <c r="G98" s="57">
        <v>139</v>
      </c>
      <c r="H98" s="57"/>
      <c r="I98" s="57"/>
      <c r="J98" s="49">
        <f t="shared" si="30"/>
        <v>4</v>
      </c>
      <c r="K98" s="49">
        <f t="shared" si="31"/>
        <v>677</v>
      </c>
      <c r="L98" s="50">
        <f t="shared" si="32"/>
        <v>169.25</v>
      </c>
    </row>
    <row r="99" spans="1:12" ht="12.75">
      <c r="A99" s="51">
        <v>297852</v>
      </c>
      <c r="B99" s="52" t="s">
        <v>104</v>
      </c>
      <c r="C99" s="57"/>
      <c r="D99" s="57"/>
      <c r="E99" s="57"/>
      <c r="F99" s="57">
        <v>167</v>
      </c>
      <c r="G99" s="57"/>
      <c r="H99" s="57">
        <v>183</v>
      </c>
      <c r="I99" s="57">
        <v>174</v>
      </c>
      <c r="J99" s="49">
        <f t="shared" si="30"/>
        <v>3</v>
      </c>
      <c r="K99" s="49">
        <f t="shared" si="31"/>
        <v>524</v>
      </c>
      <c r="L99" s="50">
        <f t="shared" si="32"/>
        <v>174.66666666666666</v>
      </c>
    </row>
    <row r="100" spans="1:12" ht="12.75">
      <c r="A100" s="39">
        <v>1127144</v>
      </c>
      <c r="B100" s="40" t="s">
        <v>152</v>
      </c>
      <c r="C100" s="57"/>
      <c r="D100" s="57"/>
      <c r="E100" s="57"/>
      <c r="F100" s="57"/>
      <c r="G100" s="57"/>
      <c r="H100" s="57"/>
      <c r="I100" s="57"/>
      <c r="J100" s="49">
        <f t="shared" si="30"/>
        <v>0</v>
      </c>
      <c r="K100" s="49">
        <f t="shared" si="31"/>
        <v>0</v>
      </c>
      <c r="L100" s="50">
        <f t="shared" si="32"/>
      </c>
    </row>
    <row r="101" spans="1:12" ht="12.75">
      <c r="A101" s="51">
        <v>514926</v>
      </c>
      <c r="B101" s="52" t="s">
        <v>32</v>
      </c>
      <c r="C101" s="57">
        <v>193</v>
      </c>
      <c r="D101" s="57">
        <v>175</v>
      </c>
      <c r="E101" s="57">
        <v>179</v>
      </c>
      <c r="F101" s="57"/>
      <c r="G101" s="57">
        <v>180</v>
      </c>
      <c r="H101" s="57">
        <v>203</v>
      </c>
      <c r="I101" s="57">
        <v>209</v>
      </c>
      <c r="J101" s="49">
        <f t="shared" si="30"/>
        <v>6</v>
      </c>
      <c r="K101" s="49">
        <f t="shared" si="31"/>
        <v>1139</v>
      </c>
      <c r="L101" s="50">
        <f t="shared" si="32"/>
        <v>189.83333333333334</v>
      </c>
    </row>
    <row r="102" spans="1:12" ht="12.75">
      <c r="A102" s="51">
        <v>525480</v>
      </c>
      <c r="B102" s="52" t="s">
        <v>57</v>
      </c>
      <c r="C102" s="57">
        <v>181</v>
      </c>
      <c r="D102" s="57">
        <v>201</v>
      </c>
      <c r="E102" s="57">
        <v>174</v>
      </c>
      <c r="F102" s="57"/>
      <c r="G102" s="57"/>
      <c r="H102" s="57">
        <v>208</v>
      </c>
      <c r="I102" s="57">
        <v>166</v>
      </c>
      <c r="J102" s="49">
        <f t="shared" si="30"/>
        <v>5</v>
      </c>
      <c r="K102" s="49">
        <f t="shared" si="31"/>
        <v>930</v>
      </c>
      <c r="L102" s="50">
        <f t="shared" si="32"/>
        <v>186</v>
      </c>
    </row>
    <row r="103" spans="1:12" ht="12.75">
      <c r="A103" s="51">
        <v>921416</v>
      </c>
      <c r="B103" s="52" t="s">
        <v>132</v>
      </c>
      <c r="C103" s="54"/>
      <c r="D103" s="54"/>
      <c r="E103" s="54"/>
      <c r="F103" s="54"/>
      <c r="G103" s="54"/>
      <c r="H103" s="54"/>
      <c r="I103" s="54"/>
      <c r="J103" s="49">
        <f>COUNT(C103:I103)</f>
        <v>0</v>
      </c>
      <c r="K103" s="49">
        <f>SUM(C103:I103)</f>
        <v>0</v>
      </c>
      <c r="L103" s="50">
        <f t="shared" si="32"/>
      </c>
    </row>
    <row r="104" spans="1:12" ht="12.75">
      <c r="A104" s="51">
        <v>909513</v>
      </c>
      <c r="B104" s="52" t="s">
        <v>133</v>
      </c>
      <c r="C104" s="49"/>
      <c r="D104" s="49"/>
      <c r="E104" s="49"/>
      <c r="F104" s="49"/>
      <c r="G104" s="49"/>
      <c r="H104" s="49"/>
      <c r="I104" s="49"/>
      <c r="J104" s="49">
        <f>COUNT(C104:I104)</f>
        <v>0</v>
      </c>
      <c r="K104" s="49">
        <f>SUM(C104:I104)</f>
        <v>0</v>
      </c>
      <c r="L104" s="50">
        <f t="shared" si="32"/>
      </c>
    </row>
    <row r="105" spans="3:12" ht="12.75"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12" ht="12.75">
      <c r="B106" s="48" t="s">
        <v>23</v>
      </c>
      <c r="C106" s="46">
        <f aca="true" t="shared" si="33" ref="C106:K106">SUM(C95:C104)</f>
        <v>997</v>
      </c>
      <c r="D106" s="46">
        <f t="shared" si="33"/>
        <v>981</v>
      </c>
      <c r="E106" s="46">
        <f t="shared" si="33"/>
        <v>963</v>
      </c>
      <c r="F106" s="46">
        <f t="shared" si="33"/>
        <v>901</v>
      </c>
      <c r="G106" s="46">
        <f t="shared" si="33"/>
        <v>827</v>
      </c>
      <c r="H106" s="46">
        <f t="shared" si="33"/>
        <v>1000</v>
      </c>
      <c r="I106" s="46">
        <f t="shared" si="33"/>
        <v>930</v>
      </c>
      <c r="J106" s="46">
        <f t="shared" si="33"/>
        <v>35</v>
      </c>
      <c r="K106" s="46">
        <f t="shared" si="33"/>
        <v>6599</v>
      </c>
      <c r="L106" s="47">
        <f>K106/J106</f>
        <v>188.54285714285714</v>
      </c>
    </row>
    <row r="107" spans="2:12" ht="12.75">
      <c r="B107" s="48" t="s">
        <v>24</v>
      </c>
      <c r="C107" s="49">
        <v>927</v>
      </c>
      <c r="D107" s="49">
        <v>806</v>
      </c>
      <c r="E107" s="49">
        <v>1016</v>
      </c>
      <c r="F107" s="49">
        <v>918</v>
      </c>
      <c r="G107" s="49">
        <v>1044</v>
      </c>
      <c r="H107" s="49">
        <v>871</v>
      </c>
      <c r="I107" s="49">
        <v>954</v>
      </c>
      <c r="J107" s="49"/>
      <c r="K107" s="49">
        <f>SUM(C107:I107)</f>
        <v>6536</v>
      </c>
      <c r="L107" s="50">
        <f>K107/J106</f>
        <v>186.74285714285713</v>
      </c>
    </row>
    <row r="108" spans="2:12" ht="12.75">
      <c r="B108" s="48" t="s">
        <v>25</v>
      </c>
      <c r="C108" s="49">
        <f aca="true" t="shared" si="34" ref="C108:I108">IF(C106&gt;C107,2,0)</f>
        <v>2</v>
      </c>
      <c r="D108" s="49">
        <f t="shared" si="34"/>
        <v>2</v>
      </c>
      <c r="E108" s="49">
        <f t="shared" si="34"/>
        <v>0</v>
      </c>
      <c r="F108" s="49">
        <f t="shared" si="34"/>
        <v>0</v>
      </c>
      <c r="G108" s="49">
        <f t="shared" si="34"/>
        <v>0</v>
      </c>
      <c r="H108" s="49">
        <f t="shared" si="34"/>
        <v>2</v>
      </c>
      <c r="I108" s="49">
        <f t="shared" si="34"/>
        <v>0</v>
      </c>
      <c r="J108" s="49"/>
      <c r="K108" s="49">
        <f>SUM(C108:I108)</f>
        <v>6</v>
      </c>
      <c r="L108" s="49"/>
    </row>
    <row r="109" spans="1:12" ht="12.75">
      <c r="A109" s="113" t="s">
        <v>74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1:12" ht="12.75">
      <c r="A110" s="51">
        <v>396834</v>
      </c>
      <c r="B110" s="52" t="s">
        <v>105</v>
      </c>
      <c r="C110" s="57">
        <v>182</v>
      </c>
      <c r="D110" s="57">
        <v>169</v>
      </c>
      <c r="E110" s="57"/>
      <c r="F110" s="57"/>
      <c r="G110" s="57"/>
      <c r="H110" s="57"/>
      <c r="I110" s="57"/>
      <c r="J110" s="49">
        <f aca="true" t="shared" si="35" ref="J110:J118">COUNT(C110:I110)</f>
        <v>2</v>
      </c>
      <c r="K110" s="49">
        <f aca="true" t="shared" si="36" ref="K110:K118">SUM(C110:I110)</f>
        <v>351</v>
      </c>
      <c r="L110" s="50">
        <f aca="true" t="shared" si="37" ref="L110:L118">IF(K110=0,"",K110/J110)</f>
        <v>175.5</v>
      </c>
    </row>
    <row r="111" spans="1:12" ht="12.75">
      <c r="A111" s="51">
        <v>102784</v>
      </c>
      <c r="B111" s="52" t="s">
        <v>106</v>
      </c>
      <c r="C111" s="57">
        <v>169</v>
      </c>
      <c r="D111" s="57"/>
      <c r="E111" s="57">
        <v>172</v>
      </c>
      <c r="F111" s="57"/>
      <c r="G111" s="57"/>
      <c r="H111" s="57">
        <v>180</v>
      </c>
      <c r="I111" s="57">
        <v>158</v>
      </c>
      <c r="J111" s="49">
        <f t="shared" si="35"/>
        <v>4</v>
      </c>
      <c r="K111" s="49">
        <f t="shared" si="36"/>
        <v>679</v>
      </c>
      <c r="L111" s="50">
        <f t="shared" si="37"/>
        <v>169.75</v>
      </c>
    </row>
    <row r="112" spans="1:12" ht="12.75">
      <c r="A112" s="51">
        <v>384828</v>
      </c>
      <c r="B112" s="52" t="s">
        <v>134</v>
      </c>
      <c r="C112" s="57"/>
      <c r="D112" s="57"/>
      <c r="E112" s="57"/>
      <c r="F112" s="57"/>
      <c r="G112" s="57"/>
      <c r="H112" s="57"/>
      <c r="I112" s="57"/>
      <c r="J112" s="49">
        <f t="shared" si="35"/>
        <v>0</v>
      </c>
      <c r="K112" s="49">
        <f t="shared" si="36"/>
        <v>0</v>
      </c>
      <c r="L112" s="50">
        <f t="shared" si="37"/>
      </c>
    </row>
    <row r="113" spans="1:12" ht="12.75">
      <c r="A113" s="51">
        <v>912387</v>
      </c>
      <c r="B113" s="52" t="s">
        <v>135</v>
      </c>
      <c r="C113" s="57"/>
      <c r="D113" s="57"/>
      <c r="E113" s="57"/>
      <c r="F113" s="57"/>
      <c r="G113" s="57"/>
      <c r="H113" s="57"/>
      <c r="I113" s="57"/>
      <c r="J113" s="49">
        <f t="shared" si="35"/>
        <v>0</v>
      </c>
      <c r="K113" s="49">
        <f t="shared" si="36"/>
        <v>0</v>
      </c>
      <c r="L113" s="50">
        <f t="shared" si="37"/>
      </c>
    </row>
    <row r="114" spans="1:12" ht="12.75">
      <c r="A114" s="51">
        <v>711926</v>
      </c>
      <c r="B114" s="52" t="s">
        <v>107</v>
      </c>
      <c r="C114" s="57">
        <v>224</v>
      </c>
      <c r="D114" s="57">
        <v>220</v>
      </c>
      <c r="E114" s="57">
        <v>212</v>
      </c>
      <c r="F114" s="57">
        <v>170</v>
      </c>
      <c r="G114" s="57">
        <v>198</v>
      </c>
      <c r="H114" s="57">
        <v>190</v>
      </c>
      <c r="I114" s="57">
        <v>161</v>
      </c>
      <c r="J114" s="49">
        <f t="shared" si="35"/>
        <v>7</v>
      </c>
      <c r="K114" s="49">
        <f t="shared" si="36"/>
        <v>1375</v>
      </c>
      <c r="L114" s="50">
        <f t="shared" si="37"/>
        <v>196.42857142857142</v>
      </c>
    </row>
    <row r="115" spans="1:12" ht="12.75">
      <c r="A115" s="51">
        <v>155500</v>
      </c>
      <c r="B115" s="52" t="s">
        <v>108</v>
      </c>
      <c r="C115" s="57">
        <v>164</v>
      </c>
      <c r="D115" s="57"/>
      <c r="E115" s="57"/>
      <c r="F115" s="57">
        <v>193</v>
      </c>
      <c r="G115" s="57">
        <v>172</v>
      </c>
      <c r="H115" s="57">
        <v>157</v>
      </c>
      <c r="I115" s="57"/>
      <c r="J115" s="49">
        <f t="shared" si="35"/>
        <v>4</v>
      </c>
      <c r="K115" s="49">
        <f t="shared" si="36"/>
        <v>686</v>
      </c>
      <c r="L115" s="50">
        <f t="shared" si="37"/>
        <v>171.5</v>
      </c>
    </row>
    <row r="116" spans="1:12" ht="12.75">
      <c r="A116" s="51">
        <v>973424</v>
      </c>
      <c r="B116" s="52" t="s">
        <v>109</v>
      </c>
      <c r="C116" s="57"/>
      <c r="D116" s="57"/>
      <c r="E116" s="57">
        <v>168</v>
      </c>
      <c r="F116" s="57"/>
      <c r="G116" s="57"/>
      <c r="H116" s="57">
        <v>214</v>
      </c>
      <c r="I116" s="57">
        <v>201</v>
      </c>
      <c r="J116" s="49">
        <f t="shared" si="35"/>
        <v>3</v>
      </c>
      <c r="K116" s="49">
        <f t="shared" si="36"/>
        <v>583</v>
      </c>
      <c r="L116" s="50">
        <f t="shared" si="37"/>
        <v>194.33333333333334</v>
      </c>
    </row>
    <row r="117" spans="1:12" ht="12.75">
      <c r="A117" s="51">
        <v>1050966</v>
      </c>
      <c r="B117" s="52" t="s">
        <v>110</v>
      </c>
      <c r="C117" s="57"/>
      <c r="D117" s="57">
        <v>190</v>
      </c>
      <c r="E117" s="57">
        <v>240</v>
      </c>
      <c r="F117" s="57">
        <v>190</v>
      </c>
      <c r="G117" s="57">
        <v>198</v>
      </c>
      <c r="H117" s="57">
        <v>167</v>
      </c>
      <c r="I117" s="57"/>
      <c r="J117" s="49">
        <f t="shared" si="35"/>
        <v>5</v>
      </c>
      <c r="K117" s="49">
        <f t="shared" si="36"/>
        <v>985</v>
      </c>
      <c r="L117" s="50">
        <f t="shared" si="37"/>
        <v>197</v>
      </c>
    </row>
    <row r="118" spans="1:12" ht="12.75">
      <c r="A118" s="51">
        <v>976938</v>
      </c>
      <c r="B118" s="52" t="s">
        <v>111</v>
      </c>
      <c r="C118" s="57"/>
      <c r="D118" s="57">
        <v>195</v>
      </c>
      <c r="E118" s="57">
        <v>186</v>
      </c>
      <c r="F118" s="57">
        <v>224</v>
      </c>
      <c r="G118" s="57">
        <v>157</v>
      </c>
      <c r="H118" s="57"/>
      <c r="I118" s="57">
        <v>215</v>
      </c>
      <c r="J118" s="49">
        <f t="shared" si="35"/>
        <v>5</v>
      </c>
      <c r="K118" s="49">
        <f t="shared" si="36"/>
        <v>977</v>
      </c>
      <c r="L118" s="50">
        <f t="shared" si="37"/>
        <v>195.4</v>
      </c>
    </row>
    <row r="119" spans="1:12" ht="12.75">
      <c r="A119" s="51">
        <v>84948</v>
      </c>
      <c r="B119" s="52" t="s">
        <v>112</v>
      </c>
      <c r="C119" s="57">
        <v>188</v>
      </c>
      <c r="D119" s="57">
        <v>146</v>
      </c>
      <c r="E119" s="57"/>
      <c r="F119" s="57">
        <v>239</v>
      </c>
      <c r="G119" s="57">
        <v>148</v>
      </c>
      <c r="H119" s="57"/>
      <c r="I119" s="57">
        <v>211</v>
      </c>
      <c r="J119" s="49">
        <f>COUNT(C119:I119)</f>
        <v>5</v>
      </c>
      <c r="K119" s="49">
        <f>SUM(C119:I119)</f>
        <v>932</v>
      </c>
      <c r="L119" s="50">
        <f>IF(K119=0,"",K119/J119)</f>
        <v>186.4</v>
      </c>
    </row>
    <row r="120" spans="3:12" ht="12.75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2:12" ht="12.75">
      <c r="B121" s="48" t="s">
        <v>23</v>
      </c>
      <c r="C121" s="46">
        <f aca="true" t="shared" si="38" ref="C121:K121">SUM(C110:C119)</f>
        <v>927</v>
      </c>
      <c r="D121" s="46">
        <f t="shared" si="38"/>
        <v>920</v>
      </c>
      <c r="E121" s="46">
        <f t="shared" si="38"/>
        <v>978</v>
      </c>
      <c r="F121" s="46">
        <f t="shared" si="38"/>
        <v>1016</v>
      </c>
      <c r="G121" s="46">
        <f t="shared" si="38"/>
        <v>873</v>
      </c>
      <c r="H121" s="46">
        <f t="shared" si="38"/>
        <v>908</v>
      </c>
      <c r="I121" s="46">
        <f t="shared" si="38"/>
        <v>946</v>
      </c>
      <c r="J121" s="46">
        <f t="shared" si="38"/>
        <v>35</v>
      </c>
      <c r="K121" s="46">
        <f t="shared" si="38"/>
        <v>6568</v>
      </c>
      <c r="L121" s="47">
        <f>K121/J121</f>
        <v>187.65714285714284</v>
      </c>
    </row>
    <row r="122" spans="2:12" ht="12.75">
      <c r="B122" s="48" t="s">
        <v>24</v>
      </c>
      <c r="C122" s="49">
        <v>997</v>
      </c>
      <c r="D122" s="49">
        <v>884</v>
      </c>
      <c r="E122" s="49">
        <v>992</v>
      </c>
      <c r="F122" s="49">
        <v>939</v>
      </c>
      <c r="G122" s="49">
        <v>958</v>
      </c>
      <c r="H122" s="49">
        <v>964</v>
      </c>
      <c r="I122" s="49">
        <v>912</v>
      </c>
      <c r="J122" s="49"/>
      <c r="K122" s="49">
        <f>SUM(C122:I122)</f>
        <v>6646</v>
      </c>
      <c r="L122" s="50">
        <f>K122/J121</f>
        <v>189.88571428571427</v>
      </c>
    </row>
    <row r="123" spans="2:12" ht="12.75">
      <c r="B123" s="48" t="s">
        <v>25</v>
      </c>
      <c r="C123" s="49">
        <f aca="true" t="shared" si="39" ref="C123:I123">IF(C121&gt;C122,2,0)</f>
        <v>0</v>
      </c>
      <c r="D123" s="49">
        <f t="shared" si="39"/>
        <v>2</v>
      </c>
      <c r="E123" s="49">
        <f t="shared" si="39"/>
        <v>0</v>
      </c>
      <c r="F123" s="49">
        <f t="shared" si="39"/>
        <v>2</v>
      </c>
      <c r="G123" s="49">
        <f t="shared" si="39"/>
        <v>0</v>
      </c>
      <c r="H123" s="49">
        <f t="shared" si="39"/>
        <v>0</v>
      </c>
      <c r="I123" s="49">
        <f t="shared" si="39"/>
        <v>2</v>
      </c>
      <c r="J123" s="49"/>
      <c r="K123" s="49">
        <f>SUM(C123:I123)</f>
        <v>6</v>
      </c>
      <c r="L123" s="49"/>
    </row>
  </sheetData>
  <mergeCells count="13">
    <mergeCell ref="A1:L1"/>
    <mergeCell ref="J2:L2"/>
    <mergeCell ref="A4:L4"/>
    <mergeCell ref="A64:L64"/>
    <mergeCell ref="C2:I2"/>
    <mergeCell ref="A2:A3"/>
    <mergeCell ref="B2:B3"/>
    <mergeCell ref="A109:L109"/>
    <mergeCell ref="A19:L19"/>
    <mergeCell ref="A34:L34"/>
    <mergeCell ref="A49:L49"/>
    <mergeCell ref="A79:L79"/>
    <mergeCell ref="A94:L94"/>
  </mergeCells>
  <hyperlinks>
    <hyperlink ref="A49" r:id="rId1" display="www.bowlen.tv"/>
  </hyperlinks>
  <printOptions gridLines="1" horizontalCentered="1"/>
  <pageMargins left="0.3937007874015748" right="0.1968503937007874" top="0.5905511811023623" bottom="0.3937007874015748" header="0.11811023622047245" footer="0.11811023622047245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3" topLeftCell="BM4" activePane="bottomLeft" state="frozen"/>
      <selection pane="topLeft" activeCell="C77" sqref="C77"/>
      <selection pane="bottomLeft" activeCell="A10" sqref="A10"/>
    </sheetView>
  </sheetViews>
  <sheetFormatPr defaultColWidth="9.140625" defaultRowHeight="12.75"/>
  <cols>
    <col min="2" max="2" width="18.7109375" style="0" bestFit="1" customWidth="1"/>
  </cols>
  <sheetData>
    <row r="1" spans="1:12" ht="12.75">
      <c r="A1" s="103" t="s">
        <v>123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 t="s">
        <v>17</v>
      </c>
      <c r="K3" s="9" t="s">
        <v>10</v>
      </c>
      <c r="L3" s="9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3">
        <v>232</v>
      </c>
      <c r="D5" s="13">
        <v>182</v>
      </c>
      <c r="E5" s="13">
        <v>172</v>
      </c>
      <c r="F5" s="13"/>
      <c r="G5" s="13"/>
      <c r="H5" s="13"/>
      <c r="I5" s="13"/>
      <c r="J5" s="1">
        <f aca="true" t="shared" si="0" ref="J5:J14">COUNT(C5:I5)</f>
        <v>3</v>
      </c>
      <c r="K5" s="1">
        <f aca="true" t="shared" si="1" ref="K5:K14">SUM(C5:I5)</f>
        <v>586</v>
      </c>
      <c r="L5" s="2">
        <f aca="true" t="shared" si="2" ref="L5:L14">IF(K5=0,"",K5/J5)</f>
        <v>195.33333333333334</v>
      </c>
    </row>
    <row r="6" spans="1:12" ht="12.75">
      <c r="A6" s="1">
        <v>116521</v>
      </c>
      <c r="B6" t="s">
        <v>18</v>
      </c>
      <c r="C6" s="13">
        <v>245</v>
      </c>
      <c r="D6" s="13">
        <v>191</v>
      </c>
      <c r="E6" s="13">
        <v>180</v>
      </c>
      <c r="F6" s="13"/>
      <c r="G6" s="13"/>
      <c r="H6" s="13"/>
      <c r="I6" s="13"/>
      <c r="J6" s="1">
        <f t="shared" si="0"/>
        <v>3</v>
      </c>
      <c r="K6" s="1">
        <f t="shared" si="1"/>
        <v>616</v>
      </c>
      <c r="L6" s="2">
        <f t="shared" si="2"/>
        <v>205.33333333333334</v>
      </c>
    </row>
    <row r="7" spans="1:12" ht="12.75">
      <c r="A7" s="1">
        <v>535923</v>
      </c>
      <c r="B7" s="7" t="s">
        <v>42</v>
      </c>
      <c r="C7" s="13">
        <v>245</v>
      </c>
      <c r="D7" s="13">
        <v>236</v>
      </c>
      <c r="E7" s="13">
        <v>223</v>
      </c>
      <c r="F7" s="13">
        <v>277</v>
      </c>
      <c r="G7" s="13">
        <v>255</v>
      </c>
      <c r="H7" s="13">
        <v>191</v>
      </c>
      <c r="I7" s="13">
        <v>213</v>
      </c>
      <c r="J7" s="1">
        <f t="shared" si="0"/>
        <v>7</v>
      </c>
      <c r="K7" s="1">
        <f t="shared" si="1"/>
        <v>1640</v>
      </c>
      <c r="L7" s="2">
        <f t="shared" si="2"/>
        <v>234.28571428571428</v>
      </c>
    </row>
    <row r="8" spans="1:12" ht="12.75">
      <c r="A8" s="1">
        <v>92665</v>
      </c>
      <c r="B8" t="s">
        <v>41</v>
      </c>
      <c r="C8" s="13">
        <v>185</v>
      </c>
      <c r="D8" s="13"/>
      <c r="E8" s="13"/>
      <c r="F8" s="13">
        <v>197</v>
      </c>
      <c r="G8" s="13">
        <v>241</v>
      </c>
      <c r="H8" s="13">
        <v>230</v>
      </c>
      <c r="I8" s="13">
        <v>206</v>
      </c>
      <c r="J8" s="1">
        <f t="shared" si="0"/>
        <v>5</v>
      </c>
      <c r="K8" s="1">
        <f t="shared" si="1"/>
        <v>1059</v>
      </c>
      <c r="L8" s="2">
        <f t="shared" si="2"/>
        <v>211.8</v>
      </c>
    </row>
    <row r="9" spans="1:12" ht="12.75">
      <c r="A9" s="1">
        <v>245488</v>
      </c>
      <c r="B9" t="s">
        <v>21</v>
      </c>
      <c r="C9" s="13"/>
      <c r="D9" s="13"/>
      <c r="E9" s="13"/>
      <c r="F9" s="13"/>
      <c r="G9" s="13"/>
      <c r="H9" s="13"/>
      <c r="I9" s="13"/>
      <c r="J9" s="1">
        <f t="shared" si="0"/>
        <v>0</v>
      </c>
      <c r="K9" s="1">
        <f t="shared" si="1"/>
        <v>0</v>
      </c>
      <c r="L9" s="2">
        <f t="shared" si="2"/>
      </c>
    </row>
    <row r="10" spans="1:12" ht="12.75">
      <c r="A10" s="1">
        <v>450073</v>
      </c>
      <c r="B10" t="s">
        <v>53</v>
      </c>
      <c r="C10" s="13"/>
      <c r="D10" s="13"/>
      <c r="E10" s="13"/>
      <c r="F10" s="13">
        <v>227</v>
      </c>
      <c r="G10" s="13">
        <v>168</v>
      </c>
      <c r="H10" s="13">
        <v>155</v>
      </c>
      <c r="I10" s="13"/>
      <c r="J10" s="1">
        <f t="shared" si="0"/>
        <v>3</v>
      </c>
      <c r="K10" s="1">
        <f t="shared" si="1"/>
        <v>550</v>
      </c>
      <c r="L10" s="2">
        <f t="shared" si="2"/>
        <v>183.33333333333334</v>
      </c>
    </row>
    <row r="11" spans="1:12" ht="12.75">
      <c r="A11" s="1">
        <v>548065</v>
      </c>
      <c r="B11" t="s">
        <v>27</v>
      </c>
      <c r="C11" s="13"/>
      <c r="D11" s="13"/>
      <c r="E11" s="13"/>
      <c r="F11" s="13"/>
      <c r="G11" s="13"/>
      <c r="H11" s="13"/>
      <c r="I11" s="13"/>
      <c r="J11" s="1">
        <f t="shared" si="0"/>
        <v>0</v>
      </c>
      <c r="K11" s="1">
        <f t="shared" si="1"/>
        <v>0</v>
      </c>
      <c r="L11" s="2">
        <f t="shared" si="2"/>
      </c>
    </row>
    <row r="12" spans="1:12" ht="12.75">
      <c r="A12" s="1">
        <v>468940</v>
      </c>
      <c r="B12" t="s">
        <v>19</v>
      </c>
      <c r="C12" s="13"/>
      <c r="D12" s="13">
        <v>197</v>
      </c>
      <c r="E12" s="13">
        <v>246</v>
      </c>
      <c r="F12" s="13">
        <v>198</v>
      </c>
      <c r="G12" s="13">
        <v>197</v>
      </c>
      <c r="H12" s="13">
        <v>224</v>
      </c>
      <c r="I12" s="13">
        <v>196</v>
      </c>
      <c r="J12" s="1">
        <f t="shared" si="0"/>
        <v>6</v>
      </c>
      <c r="K12" s="1">
        <f t="shared" si="1"/>
        <v>1258</v>
      </c>
      <c r="L12" s="2">
        <f t="shared" si="2"/>
        <v>209.66666666666666</v>
      </c>
    </row>
    <row r="13" spans="1:12" ht="12.75">
      <c r="A13" s="1">
        <v>453595</v>
      </c>
      <c r="B13" t="s">
        <v>20</v>
      </c>
      <c r="C13" s="13">
        <v>234</v>
      </c>
      <c r="D13" s="13">
        <v>177</v>
      </c>
      <c r="E13" s="13"/>
      <c r="F13" s="13"/>
      <c r="G13" s="13"/>
      <c r="H13" s="13"/>
      <c r="I13" s="13">
        <v>182</v>
      </c>
      <c r="J13" s="1">
        <f t="shared" si="0"/>
        <v>3</v>
      </c>
      <c r="K13" s="1">
        <f t="shared" si="1"/>
        <v>593</v>
      </c>
      <c r="L13" s="2">
        <f t="shared" si="2"/>
        <v>197.66666666666666</v>
      </c>
    </row>
    <row r="14" spans="1:12" ht="12.75">
      <c r="A14" s="1">
        <v>1059440</v>
      </c>
      <c r="B14" t="s">
        <v>138</v>
      </c>
      <c r="C14" s="13"/>
      <c r="D14" s="13"/>
      <c r="E14" s="13">
        <v>202</v>
      </c>
      <c r="F14" s="13">
        <v>215</v>
      </c>
      <c r="G14" s="13">
        <v>205</v>
      </c>
      <c r="H14" s="13">
        <v>194</v>
      </c>
      <c r="I14" s="13">
        <v>148</v>
      </c>
      <c r="J14" s="1">
        <f t="shared" si="0"/>
        <v>5</v>
      </c>
      <c r="K14" s="1">
        <f t="shared" si="1"/>
        <v>964</v>
      </c>
      <c r="L14" s="2">
        <f t="shared" si="2"/>
        <v>192.8</v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t="s">
        <v>23</v>
      </c>
      <c r="C16" s="22">
        <f>SUM(C5:C14)</f>
        <v>1141</v>
      </c>
      <c r="D16" s="22">
        <f aca="true" t="shared" si="3" ref="D16:J16">SUM(D5:D14)</f>
        <v>983</v>
      </c>
      <c r="E16" s="22">
        <f t="shared" si="3"/>
        <v>1023</v>
      </c>
      <c r="F16" s="22">
        <f t="shared" si="3"/>
        <v>1114</v>
      </c>
      <c r="G16" s="22">
        <f t="shared" si="3"/>
        <v>1066</v>
      </c>
      <c r="H16" s="22">
        <f>SUM(H5:H14)</f>
        <v>994</v>
      </c>
      <c r="I16" s="22">
        <f t="shared" si="3"/>
        <v>945</v>
      </c>
      <c r="J16" s="22">
        <f t="shared" si="3"/>
        <v>35</v>
      </c>
      <c r="K16" s="22">
        <f>SUM(K5:K14)</f>
        <v>7266</v>
      </c>
      <c r="L16" s="23">
        <f>K16/J16</f>
        <v>207.6</v>
      </c>
    </row>
    <row r="17" spans="2:12" ht="12.75">
      <c r="B17" t="s">
        <v>24</v>
      </c>
      <c r="C17" s="13">
        <v>1163</v>
      </c>
      <c r="D17" s="13">
        <v>1038</v>
      </c>
      <c r="E17" s="13">
        <v>1085</v>
      </c>
      <c r="F17" s="13">
        <v>1076</v>
      </c>
      <c r="G17" s="13">
        <v>862</v>
      </c>
      <c r="H17" s="13">
        <v>1039</v>
      </c>
      <c r="I17" s="13">
        <v>1011</v>
      </c>
      <c r="J17" s="1"/>
      <c r="K17" s="1">
        <f>SUM(C17:I17)</f>
        <v>7274</v>
      </c>
      <c r="L17" s="2">
        <f>K17/J16</f>
        <v>207.82857142857142</v>
      </c>
    </row>
    <row r="18" spans="2:12" ht="12.75">
      <c r="B18" t="s">
        <v>25</v>
      </c>
      <c r="C18" s="1">
        <f>IF(C16&gt;C17,2,0)</f>
        <v>0</v>
      </c>
      <c r="D18" s="1">
        <f aca="true" t="shared" si="4" ref="D18:I18">IF(D16&gt;D17,2,0)</f>
        <v>0</v>
      </c>
      <c r="E18" s="1">
        <f t="shared" si="4"/>
        <v>0</v>
      </c>
      <c r="F18" s="1">
        <f t="shared" si="4"/>
        <v>2</v>
      </c>
      <c r="G18" s="1">
        <f t="shared" si="4"/>
        <v>2</v>
      </c>
      <c r="H18" s="1">
        <f t="shared" si="4"/>
        <v>0</v>
      </c>
      <c r="I18" s="1">
        <f t="shared" si="4"/>
        <v>0</v>
      </c>
      <c r="J18" s="1"/>
      <c r="K18" s="1">
        <f>SUM(C18:I18)</f>
        <v>4</v>
      </c>
      <c r="L18" s="1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3"/>
      <c r="D20" s="13"/>
      <c r="E20" s="13"/>
      <c r="F20" s="13"/>
      <c r="G20" s="13"/>
      <c r="H20" s="13"/>
      <c r="I20" s="13"/>
      <c r="J20" s="1">
        <f aca="true" t="shared" si="5" ref="J20:J27">COUNT(C20:I20)</f>
        <v>0</v>
      </c>
      <c r="K20" s="1">
        <f aca="true" t="shared" si="6" ref="K20:K27">SUM(C20:I20)</f>
        <v>0</v>
      </c>
      <c r="L20" s="2">
        <f aca="true" t="shared" si="7" ref="L20:L27">IF(K20=0,"",K20/J20)</f>
      </c>
    </row>
    <row r="21" spans="1:12" ht="12.75">
      <c r="A21" s="1">
        <v>801208</v>
      </c>
      <c r="B21" t="s">
        <v>67</v>
      </c>
      <c r="C21" s="13">
        <v>246</v>
      </c>
      <c r="D21" s="13">
        <v>211</v>
      </c>
      <c r="E21" s="13">
        <v>191</v>
      </c>
      <c r="F21" s="13">
        <v>189</v>
      </c>
      <c r="G21" s="13">
        <v>204</v>
      </c>
      <c r="H21" s="13">
        <v>205</v>
      </c>
      <c r="I21" s="13">
        <v>243</v>
      </c>
      <c r="J21" s="1">
        <f t="shared" si="5"/>
        <v>7</v>
      </c>
      <c r="K21" s="1">
        <f t="shared" si="6"/>
        <v>1489</v>
      </c>
      <c r="L21" s="2">
        <f t="shared" si="7"/>
        <v>212.71428571428572</v>
      </c>
    </row>
    <row r="22" spans="1:12" ht="12.75">
      <c r="A22" s="1">
        <v>497967</v>
      </c>
      <c r="B22" t="s">
        <v>71</v>
      </c>
      <c r="C22" s="13">
        <v>219</v>
      </c>
      <c r="D22" s="13">
        <v>200</v>
      </c>
      <c r="E22" s="13">
        <v>180</v>
      </c>
      <c r="F22" s="13">
        <v>235</v>
      </c>
      <c r="G22" s="13">
        <v>207</v>
      </c>
      <c r="H22" s="13">
        <v>215</v>
      </c>
      <c r="I22" s="13">
        <v>212</v>
      </c>
      <c r="J22" s="1">
        <f t="shared" si="5"/>
        <v>7</v>
      </c>
      <c r="K22" s="1">
        <f t="shared" si="6"/>
        <v>1468</v>
      </c>
      <c r="L22" s="2">
        <f t="shared" si="7"/>
        <v>209.71428571428572</v>
      </c>
    </row>
    <row r="23" spans="1:12" ht="12.75">
      <c r="A23" s="1">
        <v>358053</v>
      </c>
      <c r="B23" t="s">
        <v>28</v>
      </c>
      <c r="C23" s="1">
        <v>246</v>
      </c>
      <c r="D23" s="1">
        <v>179</v>
      </c>
      <c r="E23" s="1">
        <v>211</v>
      </c>
      <c r="F23" s="1">
        <v>277</v>
      </c>
      <c r="G23" s="1">
        <v>201</v>
      </c>
      <c r="H23" s="1">
        <v>173</v>
      </c>
      <c r="I23" s="1"/>
      <c r="J23" s="1">
        <f>COUNT(C23:I23)</f>
        <v>6</v>
      </c>
      <c r="K23" s="1">
        <f>SUM(C23:I23)</f>
        <v>1287</v>
      </c>
      <c r="L23" s="2">
        <f>IF(K23=0,"",K23/J23)</f>
        <v>214.5</v>
      </c>
    </row>
    <row r="24" spans="1:12" ht="12.75">
      <c r="A24" s="1">
        <v>964336</v>
      </c>
      <c r="B24" t="s">
        <v>68</v>
      </c>
      <c r="C24" s="13"/>
      <c r="D24" s="13"/>
      <c r="E24" s="13"/>
      <c r="F24" s="13">
        <v>146</v>
      </c>
      <c r="G24" s="13">
        <v>189</v>
      </c>
      <c r="H24" s="13">
        <v>148</v>
      </c>
      <c r="I24" s="13"/>
      <c r="J24" s="1">
        <f t="shared" si="5"/>
        <v>3</v>
      </c>
      <c r="K24" s="1">
        <f t="shared" si="6"/>
        <v>483</v>
      </c>
      <c r="L24" s="2">
        <f t="shared" si="7"/>
        <v>161</v>
      </c>
    </row>
    <row r="25" spans="1:12" ht="12.75">
      <c r="A25" s="1">
        <v>288888</v>
      </c>
      <c r="B25" t="s">
        <v>69</v>
      </c>
      <c r="C25" s="13"/>
      <c r="D25" s="13"/>
      <c r="E25" s="13"/>
      <c r="F25" s="13">
        <v>219</v>
      </c>
      <c r="G25" s="13">
        <v>225</v>
      </c>
      <c r="H25" s="13">
        <v>204</v>
      </c>
      <c r="I25" s="13">
        <v>203</v>
      </c>
      <c r="J25" s="1">
        <f t="shared" si="5"/>
        <v>4</v>
      </c>
      <c r="K25" s="1">
        <f t="shared" si="6"/>
        <v>851</v>
      </c>
      <c r="L25" s="2">
        <f t="shared" si="7"/>
        <v>212.75</v>
      </c>
    </row>
    <row r="26" spans="1:12" ht="12.75">
      <c r="A26" s="1">
        <v>966509</v>
      </c>
      <c r="B26" t="s">
        <v>70</v>
      </c>
      <c r="C26" s="13">
        <v>215</v>
      </c>
      <c r="D26" s="13">
        <v>211</v>
      </c>
      <c r="E26" s="13">
        <v>199</v>
      </c>
      <c r="F26" s="13"/>
      <c r="G26" s="13"/>
      <c r="H26" s="13"/>
      <c r="I26" s="13"/>
      <c r="J26" s="1">
        <f t="shared" si="5"/>
        <v>3</v>
      </c>
      <c r="K26" s="1">
        <f t="shared" si="6"/>
        <v>625</v>
      </c>
      <c r="L26" s="2">
        <f t="shared" si="7"/>
        <v>208.33333333333334</v>
      </c>
    </row>
    <row r="27" spans="1:12" ht="12.75">
      <c r="A27" s="1">
        <v>795429</v>
      </c>
      <c r="B27" t="s">
        <v>40</v>
      </c>
      <c r="C27" s="13"/>
      <c r="D27" s="13"/>
      <c r="E27" s="13"/>
      <c r="F27" s="13"/>
      <c r="G27" s="13"/>
      <c r="H27" s="13"/>
      <c r="I27" s="13">
        <v>179</v>
      </c>
      <c r="J27" s="1">
        <f t="shared" si="5"/>
        <v>1</v>
      </c>
      <c r="K27" s="1">
        <f t="shared" si="6"/>
        <v>179</v>
      </c>
      <c r="L27" s="2">
        <f t="shared" si="7"/>
        <v>179</v>
      </c>
    </row>
    <row r="28" spans="1:12" ht="12.75">
      <c r="A28" s="1">
        <v>455474</v>
      </c>
      <c r="B28" t="s">
        <v>31</v>
      </c>
      <c r="C28" s="13">
        <v>195</v>
      </c>
      <c r="D28" s="13">
        <v>237</v>
      </c>
      <c r="E28" s="13">
        <v>171</v>
      </c>
      <c r="F28" s="13"/>
      <c r="G28" s="13"/>
      <c r="H28" s="13"/>
      <c r="I28" s="13">
        <v>188</v>
      </c>
      <c r="J28" s="1">
        <f>COUNT(C28:I28)</f>
        <v>4</v>
      </c>
      <c r="K28" s="1">
        <f>SUM(C28:I28)</f>
        <v>791</v>
      </c>
      <c r="L28" s="2">
        <f>IF(K28=0,"",K28/J28)</f>
        <v>197.75</v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t="s">
        <v>23</v>
      </c>
      <c r="C31" s="22">
        <f>SUM(C20:C29)</f>
        <v>1121</v>
      </c>
      <c r="D31" s="22">
        <f aca="true" t="shared" si="8" ref="D31:K31">SUM(D20:D29)</f>
        <v>1038</v>
      </c>
      <c r="E31" s="22">
        <f t="shared" si="8"/>
        <v>952</v>
      </c>
      <c r="F31" s="22">
        <f t="shared" si="8"/>
        <v>1066</v>
      </c>
      <c r="G31" s="22">
        <f t="shared" si="8"/>
        <v>1026</v>
      </c>
      <c r="H31" s="22">
        <f t="shared" si="8"/>
        <v>945</v>
      </c>
      <c r="I31" s="22">
        <f t="shared" si="8"/>
        <v>1025</v>
      </c>
      <c r="J31" s="22">
        <f t="shared" si="8"/>
        <v>35</v>
      </c>
      <c r="K31" s="22">
        <f t="shared" si="8"/>
        <v>7173</v>
      </c>
      <c r="L31" s="23">
        <f>K31/J31</f>
        <v>204.94285714285715</v>
      </c>
    </row>
    <row r="32" spans="2:12" ht="12.75">
      <c r="B32" t="s">
        <v>24</v>
      </c>
      <c r="C32" s="13">
        <v>860</v>
      </c>
      <c r="D32" s="13">
        <v>983</v>
      </c>
      <c r="E32" s="13">
        <v>991</v>
      </c>
      <c r="F32" s="13">
        <v>1051</v>
      </c>
      <c r="G32" s="13">
        <v>966</v>
      </c>
      <c r="H32" s="13">
        <v>905</v>
      </c>
      <c r="I32" s="13">
        <v>1019</v>
      </c>
      <c r="J32" s="1"/>
      <c r="K32" s="1">
        <f>SUM(C32:I32)</f>
        <v>6775</v>
      </c>
      <c r="L32" s="2">
        <f>K32/J31</f>
        <v>193.57142857142858</v>
      </c>
    </row>
    <row r="33" spans="2:12" ht="12.75">
      <c r="B33" t="s">
        <v>25</v>
      </c>
      <c r="C33" s="1">
        <f>IF(C31&gt;C32,2,0)</f>
        <v>2</v>
      </c>
      <c r="D33" s="1">
        <f aca="true" t="shared" si="9" ref="D33:I33">IF(D31&gt;D32,2,0)</f>
        <v>2</v>
      </c>
      <c r="E33" s="1">
        <f t="shared" si="9"/>
        <v>0</v>
      </c>
      <c r="F33" s="1">
        <f t="shared" si="9"/>
        <v>2</v>
      </c>
      <c r="G33" s="1">
        <f t="shared" si="9"/>
        <v>2</v>
      </c>
      <c r="H33" s="1">
        <f t="shared" si="9"/>
        <v>2</v>
      </c>
      <c r="I33" s="1">
        <f t="shared" si="9"/>
        <v>2</v>
      </c>
      <c r="J33" s="1"/>
      <c r="K33" s="1">
        <f>SUM(C33:I33)</f>
        <v>12</v>
      </c>
      <c r="L33" s="1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3"/>
      <c r="D35" s="13"/>
      <c r="E35" s="13"/>
      <c r="F35" s="13"/>
      <c r="G35" s="13"/>
      <c r="H35" s="13"/>
      <c r="I35" s="13"/>
      <c r="J35" s="1">
        <f aca="true" t="shared" si="10" ref="J35:J43">COUNT(C35:I35)</f>
        <v>0</v>
      </c>
      <c r="K35" s="1">
        <f aca="true" t="shared" si="11" ref="K35:K43">SUM(C35:I35)</f>
        <v>0</v>
      </c>
      <c r="L35" s="2">
        <f aca="true" t="shared" si="12" ref="L35:L43">IF(K35=0,"",K35/J35)</f>
      </c>
    </row>
    <row r="36" spans="1:12" ht="12.75">
      <c r="A36" s="1">
        <v>50318</v>
      </c>
      <c r="B36" t="s">
        <v>34</v>
      </c>
      <c r="C36" s="13">
        <v>197</v>
      </c>
      <c r="D36" s="13"/>
      <c r="E36" s="13">
        <v>214</v>
      </c>
      <c r="F36" s="13">
        <v>190</v>
      </c>
      <c r="G36" s="13">
        <v>175</v>
      </c>
      <c r="H36" s="13">
        <v>201</v>
      </c>
      <c r="I36" s="13">
        <v>247</v>
      </c>
      <c r="J36" s="1">
        <f t="shared" si="10"/>
        <v>6</v>
      </c>
      <c r="K36" s="1">
        <f t="shared" si="11"/>
        <v>1224</v>
      </c>
      <c r="L36" s="2">
        <f t="shared" si="12"/>
        <v>204</v>
      </c>
    </row>
    <row r="37" spans="1:12" ht="12.75">
      <c r="A37" s="1">
        <v>6270</v>
      </c>
      <c r="B37" t="s">
        <v>35</v>
      </c>
      <c r="C37" s="13">
        <v>216</v>
      </c>
      <c r="D37" s="13">
        <v>242</v>
      </c>
      <c r="E37" s="13">
        <v>215</v>
      </c>
      <c r="F37" s="13">
        <v>166</v>
      </c>
      <c r="G37" s="13">
        <v>245</v>
      </c>
      <c r="H37" s="13">
        <v>180</v>
      </c>
      <c r="I37" s="13">
        <v>204</v>
      </c>
      <c r="J37" s="1">
        <f t="shared" si="10"/>
        <v>7</v>
      </c>
      <c r="K37" s="1">
        <f t="shared" si="11"/>
        <v>1468</v>
      </c>
      <c r="L37" s="2">
        <f t="shared" si="12"/>
        <v>209.71428571428572</v>
      </c>
    </row>
    <row r="38" spans="1:12" ht="12.75">
      <c r="A38" s="1">
        <v>470074</v>
      </c>
      <c r="B38" t="s">
        <v>36</v>
      </c>
      <c r="C38" s="13">
        <v>233</v>
      </c>
      <c r="D38" s="13">
        <v>142</v>
      </c>
      <c r="E38" s="13"/>
      <c r="F38" s="13"/>
      <c r="G38" s="13">
        <v>212</v>
      </c>
      <c r="H38" s="13">
        <v>194</v>
      </c>
      <c r="I38" s="13">
        <v>193</v>
      </c>
      <c r="J38" s="1">
        <f t="shared" si="10"/>
        <v>5</v>
      </c>
      <c r="K38" s="1">
        <f t="shared" si="11"/>
        <v>974</v>
      </c>
      <c r="L38" s="2">
        <f t="shared" si="12"/>
        <v>194.8</v>
      </c>
    </row>
    <row r="39" spans="1:12" ht="12.75">
      <c r="A39" s="1">
        <v>188956</v>
      </c>
      <c r="B39" t="s">
        <v>38</v>
      </c>
      <c r="C39" s="13">
        <v>251</v>
      </c>
      <c r="D39" s="13">
        <v>214</v>
      </c>
      <c r="E39" s="13">
        <v>247</v>
      </c>
      <c r="F39" s="13">
        <v>187</v>
      </c>
      <c r="G39" s="13">
        <v>196</v>
      </c>
      <c r="H39" s="13">
        <v>169</v>
      </c>
      <c r="I39" s="13">
        <v>241</v>
      </c>
      <c r="J39" s="1">
        <f t="shared" si="10"/>
        <v>7</v>
      </c>
      <c r="K39" s="1">
        <f t="shared" si="11"/>
        <v>1505</v>
      </c>
      <c r="L39" s="2">
        <f t="shared" si="12"/>
        <v>215</v>
      </c>
    </row>
    <row r="40" spans="1:12" ht="12.75">
      <c r="A40" s="1">
        <v>949523</v>
      </c>
      <c r="B40" t="s">
        <v>39</v>
      </c>
      <c r="C40" s="13">
        <v>266</v>
      </c>
      <c r="D40" s="13">
        <v>171</v>
      </c>
      <c r="E40" s="13">
        <v>212</v>
      </c>
      <c r="F40" s="13">
        <v>164</v>
      </c>
      <c r="G40" s="13"/>
      <c r="H40" s="13"/>
      <c r="I40" s="13">
        <v>214</v>
      </c>
      <c r="J40" s="1">
        <f t="shared" si="10"/>
        <v>5</v>
      </c>
      <c r="K40" s="1">
        <f t="shared" si="11"/>
        <v>1027</v>
      </c>
      <c r="L40" s="2">
        <f t="shared" si="12"/>
        <v>205.4</v>
      </c>
    </row>
    <row r="41" spans="1:12" ht="12.75">
      <c r="A41" s="1">
        <v>912859</v>
      </c>
      <c r="B41" t="s">
        <v>54</v>
      </c>
      <c r="C41" s="13"/>
      <c r="D41" s="13">
        <v>150</v>
      </c>
      <c r="E41" s="13"/>
      <c r="F41" s="13"/>
      <c r="G41" s="13">
        <v>196</v>
      </c>
      <c r="H41" s="13">
        <v>161</v>
      </c>
      <c r="I41" s="13"/>
      <c r="J41" s="1">
        <f t="shared" si="10"/>
        <v>3</v>
      </c>
      <c r="K41" s="1">
        <f t="shared" si="11"/>
        <v>507</v>
      </c>
      <c r="L41" s="2">
        <f t="shared" si="12"/>
        <v>169</v>
      </c>
    </row>
    <row r="42" spans="1:12" ht="12.75">
      <c r="A42" s="1">
        <v>1183850</v>
      </c>
      <c r="B42" t="s">
        <v>55</v>
      </c>
      <c r="C42" s="13"/>
      <c r="D42" s="13"/>
      <c r="E42" s="13">
        <v>213</v>
      </c>
      <c r="F42" s="13">
        <v>145</v>
      </c>
      <c r="G42" s="13"/>
      <c r="H42" s="13"/>
      <c r="I42" s="13"/>
      <c r="J42" s="1">
        <f t="shared" si="10"/>
        <v>2</v>
      </c>
      <c r="K42" s="1">
        <f t="shared" si="11"/>
        <v>358</v>
      </c>
      <c r="L42" s="2">
        <f t="shared" si="12"/>
        <v>179</v>
      </c>
    </row>
    <row r="43" spans="1:12" ht="12.75">
      <c r="A43" s="1">
        <v>382523</v>
      </c>
      <c r="B43" t="s">
        <v>37</v>
      </c>
      <c r="C43" s="13"/>
      <c r="D43" s="13"/>
      <c r="E43" s="13"/>
      <c r="F43" s="13"/>
      <c r="G43" s="13"/>
      <c r="H43" s="13"/>
      <c r="I43" s="13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t="s">
        <v>23</v>
      </c>
      <c r="C46" s="22">
        <f>SUM(C35:C44)</f>
        <v>1163</v>
      </c>
      <c r="D46" s="22">
        <f aca="true" t="shared" si="13" ref="D46:K46">SUM(D35:D44)</f>
        <v>919</v>
      </c>
      <c r="E46" s="22">
        <f t="shared" si="13"/>
        <v>1101</v>
      </c>
      <c r="F46" s="22">
        <f t="shared" si="13"/>
        <v>852</v>
      </c>
      <c r="G46" s="22">
        <f t="shared" si="13"/>
        <v>1024</v>
      </c>
      <c r="H46" s="22">
        <f t="shared" si="13"/>
        <v>905</v>
      </c>
      <c r="I46" s="22">
        <f t="shared" si="13"/>
        <v>1099</v>
      </c>
      <c r="J46" s="22">
        <f t="shared" si="13"/>
        <v>35</v>
      </c>
      <c r="K46" s="22">
        <f t="shared" si="13"/>
        <v>7063</v>
      </c>
      <c r="L46" s="23">
        <f>K46/J46</f>
        <v>201.8</v>
      </c>
    </row>
    <row r="47" spans="2:12" ht="12.75">
      <c r="B47" t="s">
        <v>24</v>
      </c>
      <c r="C47" s="13">
        <v>1141</v>
      </c>
      <c r="D47" s="13">
        <v>1053</v>
      </c>
      <c r="E47" s="13">
        <v>1013</v>
      </c>
      <c r="F47" s="13">
        <v>988</v>
      </c>
      <c r="G47" s="13">
        <v>956</v>
      </c>
      <c r="H47" s="13">
        <v>945</v>
      </c>
      <c r="I47" s="13">
        <v>999</v>
      </c>
      <c r="J47" s="1"/>
      <c r="K47" s="1">
        <f>SUM(C47:I47)</f>
        <v>7095</v>
      </c>
      <c r="L47" s="2">
        <f>K47/J46</f>
        <v>202.71428571428572</v>
      </c>
    </row>
    <row r="48" spans="2:12" ht="12.75">
      <c r="B48" t="s">
        <v>25</v>
      </c>
      <c r="C48" s="1">
        <f>IF(C46&gt;C47,2,0)</f>
        <v>2</v>
      </c>
      <c r="D48" s="1">
        <f aca="true" t="shared" si="14" ref="D48:I48">IF(D46&gt;D47,2,0)</f>
        <v>0</v>
      </c>
      <c r="E48" s="1">
        <f t="shared" si="14"/>
        <v>2</v>
      </c>
      <c r="F48" s="1">
        <f t="shared" si="14"/>
        <v>0</v>
      </c>
      <c r="G48" s="1">
        <f t="shared" si="14"/>
        <v>2</v>
      </c>
      <c r="H48" s="1">
        <f t="shared" si="14"/>
        <v>0</v>
      </c>
      <c r="I48" s="1">
        <f t="shared" si="14"/>
        <v>2</v>
      </c>
      <c r="J48" s="1"/>
      <c r="K48" s="1">
        <f>SUM(C48:I48)</f>
        <v>8</v>
      </c>
      <c r="L48" s="1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3">
        <v>179</v>
      </c>
      <c r="D50" s="13">
        <v>259</v>
      </c>
      <c r="E50" s="13">
        <v>215</v>
      </c>
      <c r="F50" s="13">
        <v>193</v>
      </c>
      <c r="G50" s="13">
        <v>226</v>
      </c>
      <c r="H50" s="13">
        <v>236</v>
      </c>
      <c r="I50" s="13">
        <v>209</v>
      </c>
      <c r="J50" s="1">
        <f>COUNT(C50:I50)</f>
        <v>7</v>
      </c>
      <c r="K50" s="1">
        <f>SUM(C50:I50)</f>
        <v>1517</v>
      </c>
      <c r="L50" s="2">
        <f aca="true" t="shared" si="15" ref="L50:L58">IF(K50=0,"",K50/J50)</f>
        <v>216.71428571428572</v>
      </c>
    </row>
    <row r="51" spans="1:12" ht="12.75">
      <c r="A51" s="39">
        <v>57207</v>
      </c>
      <c r="B51" s="40" t="s">
        <v>82</v>
      </c>
      <c r="C51" s="13"/>
      <c r="D51" s="13"/>
      <c r="E51" s="13"/>
      <c r="F51" s="13"/>
      <c r="G51" s="13"/>
      <c r="H51" s="13"/>
      <c r="I51" s="13"/>
      <c r="J51" s="1">
        <f aca="true" t="shared" si="16" ref="J51:J57">COUNT(C51:I51)</f>
        <v>0</v>
      </c>
      <c r="K51" s="1">
        <f aca="true" t="shared" si="17" ref="K51:K57">SUM(C51:I51)</f>
        <v>0</v>
      </c>
      <c r="L51" s="2">
        <f t="shared" si="15"/>
      </c>
    </row>
    <row r="52" spans="1:12" ht="12.75">
      <c r="A52" s="39">
        <v>492361</v>
      </c>
      <c r="B52" s="40" t="s">
        <v>83</v>
      </c>
      <c r="C52" s="13">
        <v>148</v>
      </c>
      <c r="D52" s="13">
        <v>222</v>
      </c>
      <c r="E52" s="13">
        <v>172</v>
      </c>
      <c r="F52" s="13">
        <v>187</v>
      </c>
      <c r="G52" s="13"/>
      <c r="H52" s="13">
        <v>177</v>
      </c>
      <c r="I52" s="13">
        <v>150</v>
      </c>
      <c r="J52" s="1">
        <f>COUNT(C52:I52)</f>
        <v>6</v>
      </c>
      <c r="K52" s="1">
        <f>SUM(C52:I52)</f>
        <v>1056</v>
      </c>
      <c r="L52" s="2">
        <f t="shared" si="15"/>
        <v>176</v>
      </c>
    </row>
    <row r="53" spans="1:12" ht="12.75">
      <c r="A53" s="39">
        <v>766828</v>
      </c>
      <c r="B53" s="40" t="s">
        <v>30</v>
      </c>
      <c r="C53" s="13">
        <v>138</v>
      </c>
      <c r="D53" s="13"/>
      <c r="E53" s="13"/>
      <c r="F53" s="13">
        <v>190</v>
      </c>
      <c r="G53" s="13">
        <v>220</v>
      </c>
      <c r="H53" s="13">
        <v>184</v>
      </c>
      <c r="I53" s="13">
        <v>211</v>
      </c>
      <c r="J53" s="1">
        <f t="shared" si="16"/>
        <v>5</v>
      </c>
      <c r="K53" s="1">
        <f t="shared" si="17"/>
        <v>943</v>
      </c>
      <c r="L53" s="2">
        <f t="shared" si="15"/>
        <v>188.6</v>
      </c>
    </row>
    <row r="54" spans="1:12" ht="12.75">
      <c r="A54" s="39">
        <v>58602</v>
      </c>
      <c r="B54" s="40" t="s">
        <v>129</v>
      </c>
      <c r="C54" s="13">
        <v>197</v>
      </c>
      <c r="D54" s="13">
        <v>144</v>
      </c>
      <c r="E54" s="13"/>
      <c r="F54" s="13"/>
      <c r="G54" s="13">
        <v>170</v>
      </c>
      <c r="H54" s="13"/>
      <c r="I54" s="13"/>
      <c r="J54" s="1">
        <f>COUNT(C54:I54)</f>
        <v>3</v>
      </c>
      <c r="K54" s="1">
        <f>SUM(C54:I54)</f>
        <v>511</v>
      </c>
      <c r="L54" s="2">
        <f t="shared" si="15"/>
        <v>170.33333333333334</v>
      </c>
    </row>
    <row r="55" spans="1:12" ht="12.75">
      <c r="A55" s="39">
        <v>670103</v>
      </c>
      <c r="B55" s="40" t="s">
        <v>84</v>
      </c>
      <c r="C55" s="13"/>
      <c r="D55" s="13">
        <v>205</v>
      </c>
      <c r="E55" s="13">
        <v>187</v>
      </c>
      <c r="F55" s="13">
        <v>214</v>
      </c>
      <c r="G55" s="13">
        <v>227</v>
      </c>
      <c r="H55" s="13">
        <v>247</v>
      </c>
      <c r="I55" s="13">
        <v>289</v>
      </c>
      <c r="J55" s="1">
        <f t="shared" si="16"/>
        <v>6</v>
      </c>
      <c r="K55" s="1">
        <f t="shared" si="17"/>
        <v>1369</v>
      </c>
      <c r="L55" s="2">
        <f t="shared" si="15"/>
        <v>228.16666666666666</v>
      </c>
    </row>
    <row r="56" spans="1:12" ht="12.75">
      <c r="A56" s="39">
        <v>488658</v>
      </c>
      <c r="B56" s="40" t="s">
        <v>130</v>
      </c>
      <c r="C56" s="13">
        <v>198</v>
      </c>
      <c r="D56" s="13">
        <v>223</v>
      </c>
      <c r="E56" s="13">
        <v>211</v>
      </c>
      <c r="F56" s="13">
        <v>194</v>
      </c>
      <c r="G56" s="13">
        <v>186</v>
      </c>
      <c r="H56" s="13">
        <v>195</v>
      </c>
      <c r="I56" s="13">
        <v>234</v>
      </c>
      <c r="J56" s="1">
        <f>COUNT(C56:I56)</f>
        <v>7</v>
      </c>
      <c r="K56" s="1">
        <f>SUM(C56:I56)</f>
        <v>1441</v>
      </c>
      <c r="L56" s="2">
        <f t="shared" si="15"/>
        <v>205.85714285714286</v>
      </c>
    </row>
    <row r="57" spans="1:12" ht="12.75">
      <c r="A57" s="39">
        <v>360716</v>
      </c>
      <c r="B57" s="40" t="s">
        <v>85</v>
      </c>
      <c r="C57" s="13"/>
      <c r="D57" s="13"/>
      <c r="E57" s="13">
        <v>159</v>
      </c>
      <c r="F57" s="13"/>
      <c r="G57" s="13"/>
      <c r="H57" s="13"/>
      <c r="I57" s="13"/>
      <c r="J57" s="1">
        <f t="shared" si="16"/>
        <v>1</v>
      </c>
      <c r="K57" s="1">
        <f t="shared" si="17"/>
        <v>159</v>
      </c>
      <c r="L57" s="2">
        <f t="shared" si="15"/>
        <v>159</v>
      </c>
    </row>
    <row r="58" spans="1:12" ht="12.75">
      <c r="A58" s="39">
        <v>1185098</v>
      </c>
      <c r="B58" s="40" t="s">
        <v>56</v>
      </c>
      <c r="C58" s="1"/>
      <c r="D58" s="1"/>
      <c r="E58" s="1"/>
      <c r="F58" s="1"/>
      <c r="G58" s="1"/>
      <c r="H58" s="1"/>
      <c r="I58" s="1"/>
      <c r="J58" s="1">
        <f>COUNT(C58:I58)</f>
        <v>0</v>
      </c>
      <c r="K58" s="1">
        <f>SUM(C58:I58)</f>
        <v>0</v>
      </c>
      <c r="L58" s="2">
        <f t="shared" si="15"/>
      </c>
    </row>
    <row r="59" spans="1:12" ht="12.75">
      <c r="A59" s="1"/>
      <c r="B59" s="7"/>
      <c r="C59" s="13"/>
      <c r="D59" s="13"/>
      <c r="E59" s="13"/>
      <c r="F59" s="13"/>
      <c r="G59" s="13"/>
      <c r="H59" s="13"/>
      <c r="I59" s="13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t="s">
        <v>23</v>
      </c>
      <c r="C61" s="22">
        <f>SUM(C50:C59)</f>
        <v>860</v>
      </c>
      <c r="D61" s="22">
        <f aca="true" t="shared" si="18" ref="D61:K61">SUM(D50:D59)</f>
        <v>1053</v>
      </c>
      <c r="E61" s="22">
        <f t="shared" si="18"/>
        <v>944</v>
      </c>
      <c r="F61" s="22">
        <f t="shared" si="18"/>
        <v>978</v>
      </c>
      <c r="G61" s="22">
        <f t="shared" si="18"/>
        <v>1029</v>
      </c>
      <c r="H61" s="22">
        <f t="shared" si="18"/>
        <v>1039</v>
      </c>
      <c r="I61" s="22">
        <f t="shared" si="18"/>
        <v>1093</v>
      </c>
      <c r="J61" s="22">
        <f t="shared" si="18"/>
        <v>35</v>
      </c>
      <c r="K61" s="22">
        <f t="shared" si="18"/>
        <v>6996</v>
      </c>
      <c r="L61" s="23">
        <f>K61/J61</f>
        <v>199.88571428571427</v>
      </c>
    </row>
    <row r="62" spans="2:12" ht="12.75">
      <c r="B62" t="s">
        <v>24</v>
      </c>
      <c r="C62" s="13">
        <v>1121</v>
      </c>
      <c r="D62" s="13">
        <v>919</v>
      </c>
      <c r="E62" s="13">
        <v>936</v>
      </c>
      <c r="F62" s="13">
        <v>1056</v>
      </c>
      <c r="G62" s="13">
        <v>1057</v>
      </c>
      <c r="H62" s="13">
        <v>994</v>
      </c>
      <c r="I62" s="13">
        <v>1004</v>
      </c>
      <c r="J62" s="1"/>
      <c r="K62" s="1">
        <f>SUM(C62:I62)</f>
        <v>7087</v>
      </c>
      <c r="L62" s="2">
        <f>K62/J61</f>
        <v>202.4857142857143</v>
      </c>
    </row>
    <row r="63" spans="2:12" ht="12.75">
      <c r="B63" t="s">
        <v>25</v>
      </c>
      <c r="C63" s="1">
        <f>IF(C61&gt;C62,2,0)</f>
        <v>0</v>
      </c>
      <c r="D63" s="1">
        <f aca="true" t="shared" si="19" ref="D63:I63">IF(D61&gt;D62,2,0)</f>
        <v>2</v>
      </c>
      <c r="E63" s="1">
        <f t="shared" si="19"/>
        <v>2</v>
      </c>
      <c r="F63" s="1">
        <f t="shared" si="19"/>
        <v>0</v>
      </c>
      <c r="G63" s="1">
        <f t="shared" si="19"/>
        <v>0</v>
      </c>
      <c r="H63" s="1">
        <f t="shared" si="19"/>
        <v>2</v>
      </c>
      <c r="I63" s="1">
        <f t="shared" si="19"/>
        <v>2</v>
      </c>
      <c r="J63" s="1"/>
      <c r="K63" s="1">
        <f>SUM(C63:I63)</f>
        <v>8</v>
      </c>
      <c r="L63" s="1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3">
        <v>170</v>
      </c>
      <c r="D65" s="13"/>
      <c r="E65" s="13"/>
      <c r="F65" s="13">
        <v>192</v>
      </c>
      <c r="G65" s="13">
        <v>154</v>
      </c>
      <c r="H65" s="13"/>
      <c r="I65" s="13">
        <v>197</v>
      </c>
      <c r="J65" s="1">
        <f>COUNT(C65:I65)</f>
        <v>4</v>
      </c>
      <c r="K65" s="1">
        <f>SUM(C65:I65)</f>
        <v>713</v>
      </c>
      <c r="L65" s="2">
        <f aca="true" t="shared" si="20" ref="L65:L72">IF(K65=0,"",K65/J65)</f>
        <v>178.25</v>
      </c>
    </row>
    <row r="66" spans="1:12" ht="12.75">
      <c r="A66" s="39">
        <v>1102087</v>
      </c>
      <c r="B66" s="40" t="s">
        <v>87</v>
      </c>
      <c r="C66" s="13"/>
      <c r="D66" s="13"/>
      <c r="E66" s="13"/>
      <c r="F66" s="13"/>
      <c r="G66" s="13"/>
      <c r="H66" s="13"/>
      <c r="I66" s="13"/>
      <c r="J66" s="1">
        <f aca="true" t="shared" si="21" ref="J66:J72">COUNT(C66:I66)</f>
        <v>0</v>
      </c>
      <c r="K66" s="1">
        <f aca="true" t="shared" si="22" ref="K66:K72">SUM(C66:I66)</f>
        <v>0</v>
      </c>
      <c r="L66" s="2">
        <f t="shared" si="20"/>
      </c>
    </row>
    <row r="67" spans="1:12" ht="12.75">
      <c r="A67" s="39">
        <v>60496</v>
      </c>
      <c r="B67" s="40" t="s">
        <v>88</v>
      </c>
      <c r="C67" s="13">
        <v>208</v>
      </c>
      <c r="D67" s="13">
        <v>211</v>
      </c>
      <c r="E67" s="13">
        <v>268</v>
      </c>
      <c r="F67" s="13">
        <v>245</v>
      </c>
      <c r="G67" s="13">
        <v>191</v>
      </c>
      <c r="H67" s="13">
        <v>176</v>
      </c>
      <c r="I67" s="13"/>
      <c r="J67" s="1">
        <f t="shared" si="21"/>
        <v>6</v>
      </c>
      <c r="K67" s="1">
        <f t="shared" si="22"/>
        <v>1299</v>
      </c>
      <c r="L67" s="2">
        <f t="shared" si="20"/>
        <v>216.5</v>
      </c>
    </row>
    <row r="68" spans="1:12" ht="12.75">
      <c r="A68" s="39">
        <v>670308</v>
      </c>
      <c r="B68" s="40" t="s">
        <v>89</v>
      </c>
      <c r="C68" s="13">
        <v>210</v>
      </c>
      <c r="D68" s="13">
        <v>193</v>
      </c>
      <c r="E68" s="13">
        <v>228</v>
      </c>
      <c r="F68" s="13">
        <v>214</v>
      </c>
      <c r="G68" s="13">
        <v>202</v>
      </c>
      <c r="H68" s="13">
        <v>186</v>
      </c>
      <c r="I68" s="13">
        <v>172</v>
      </c>
      <c r="J68" s="1">
        <f t="shared" si="21"/>
        <v>7</v>
      </c>
      <c r="K68" s="1">
        <f t="shared" si="22"/>
        <v>1405</v>
      </c>
      <c r="L68" s="2">
        <f t="shared" si="20"/>
        <v>200.71428571428572</v>
      </c>
    </row>
    <row r="69" spans="1:12" ht="12.75">
      <c r="A69" s="39">
        <v>261785</v>
      </c>
      <c r="B69" s="40" t="s">
        <v>90</v>
      </c>
      <c r="C69" s="13">
        <v>181</v>
      </c>
      <c r="D69" s="13">
        <v>224</v>
      </c>
      <c r="E69" s="13">
        <v>233</v>
      </c>
      <c r="F69" s="13">
        <v>185</v>
      </c>
      <c r="G69" s="13">
        <v>231</v>
      </c>
      <c r="H69" s="13">
        <v>169</v>
      </c>
      <c r="I69" s="13"/>
      <c r="J69" s="1">
        <f t="shared" si="21"/>
        <v>6</v>
      </c>
      <c r="K69" s="1">
        <f t="shared" si="22"/>
        <v>1223</v>
      </c>
      <c r="L69" s="2">
        <f t="shared" si="20"/>
        <v>203.83333333333334</v>
      </c>
    </row>
    <row r="70" spans="1:12" ht="12.75">
      <c r="A70" s="39">
        <v>494658</v>
      </c>
      <c r="B70" s="40" t="s">
        <v>92</v>
      </c>
      <c r="C70" s="13">
        <v>190</v>
      </c>
      <c r="D70" s="13">
        <v>170</v>
      </c>
      <c r="E70" s="13"/>
      <c r="F70" s="13"/>
      <c r="G70" s="13"/>
      <c r="H70" s="13"/>
      <c r="I70" s="13">
        <v>213</v>
      </c>
      <c r="J70" s="1">
        <f>COUNT(C70:I70)</f>
        <v>3</v>
      </c>
      <c r="K70" s="1">
        <f>SUM(C70:I70)</f>
        <v>573</v>
      </c>
      <c r="L70" s="2">
        <f>IF(K70=0,"",K70/J70)</f>
        <v>191</v>
      </c>
    </row>
    <row r="71" spans="1:12" ht="12.75">
      <c r="A71" s="39">
        <v>91642</v>
      </c>
      <c r="B71" s="40" t="s">
        <v>91</v>
      </c>
      <c r="C71" s="13"/>
      <c r="D71" s="13">
        <v>208</v>
      </c>
      <c r="E71" s="13">
        <v>179</v>
      </c>
      <c r="F71" s="13"/>
      <c r="G71" s="13"/>
      <c r="H71" s="13">
        <v>248</v>
      </c>
      <c r="I71" s="13">
        <v>228</v>
      </c>
      <c r="J71" s="1">
        <f>COUNT(C71:I71)</f>
        <v>4</v>
      </c>
      <c r="K71" s="1">
        <f>SUM(C71:I71)</f>
        <v>863</v>
      </c>
      <c r="L71" s="2">
        <f>IF(K71=0,"",K71/J71)</f>
        <v>215.75</v>
      </c>
    </row>
    <row r="72" spans="1:12" ht="12.75">
      <c r="A72" s="39">
        <v>1021125</v>
      </c>
      <c r="B72" s="40" t="s">
        <v>93</v>
      </c>
      <c r="C72" s="13"/>
      <c r="D72" s="13"/>
      <c r="E72" s="13">
        <v>177</v>
      </c>
      <c r="F72" s="13">
        <v>220</v>
      </c>
      <c r="G72" s="13">
        <v>188</v>
      </c>
      <c r="H72" s="13">
        <v>184</v>
      </c>
      <c r="I72" s="13">
        <v>189</v>
      </c>
      <c r="J72" s="1">
        <f t="shared" si="21"/>
        <v>5</v>
      </c>
      <c r="K72" s="1">
        <f t="shared" si="22"/>
        <v>958</v>
      </c>
      <c r="L72" s="2">
        <f t="shared" si="20"/>
        <v>191.6</v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t="s">
        <v>23</v>
      </c>
      <c r="C76" s="22">
        <f>SUM(C65:C74)</f>
        <v>959</v>
      </c>
      <c r="D76" s="22">
        <f aca="true" t="shared" si="23" ref="D76:K76">SUM(D65:D74)</f>
        <v>1006</v>
      </c>
      <c r="E76" s="22">
        <f t="shared" si="23"/>
        <v>1085</v>
      </c>
      <c r="F76" s="22">
        <f t="shared" si="23"/>
        <v>1056</v>
      </c>
      <c r="G76" s="22">
        <f t="shared" si="23"/>
        <v>966</v>
      </c>
      <c r="H76" s="22">
        <f t="shared" si="23"/>
        <v>963</v>
      </c>
      <c r="I76" s="22">
        <f t="shared" si="23"/>
        <v>999</v>
      </c>
      <c r="J76" s="22">
        <f t="shared" si="23"/>
        <v>35</v>
      </c>
      <c r="K76" s="22">
        <f t="shared" si="23"/>
        <v>7034</v>
      </c>
      <c r="L76" s="23">
        <f>K76/J76</f>
        <v>200.97142857142856</v>
      </c>
    </row>
    <row r="77" spans="2:12" ht="12.75">
      <c r="B77" t="s">
        <v>24</v>
      </c>
      <c r="C77" s="13">
        <v>1006</v>
      </c>
      <c r="D77" s="13">
        <v>908</v>
      </c>
      <c r="E77" s="13">
        <v>1023</v>
      </c>
      <c r="F77" s="13">
        <v>978</v>
      </c>
      <c r="G77" s="13">
        <v>1026</v>
      </c>
      <c r="H77" s="13">
        <v>1040</v>
      </c>
      <c r="I77" s="13">
        <v>1099</v>
      </c>
      <c r="J77" s="1"/>
      <c r="K77" s="1">
        <f>SUM(C77:I77)</f>
        <v>7080</v>
      </c>
      <c r="L77" s="2">
        <f>K77/J76</f>
        <v>202.28571428571428</v>
      </c>
    </row>
    <row r="78" spans="2:12" ht="12.75">
      <c r="B78" t="s">
        <v>25</v>
      </c>
      <c r="C78" s="1">
        <f>IF(C76&gt;C77,2,0)</f>
        <v>0</v>
      </c>
      <c r="D78" s="1">
        <f aca="true" t="shared" si="24" ref="D78:I78">IF(D76&gt;D77,2,0)</f>
        <v>2</v>
      </c>
      <c r="E78" s="1">
        <f t="shared" si="24"/>
        <v>2</v>
      </c>
      <c r="F78" s="1">
        <f t="shared" si="24"/>
        <v>2</v>
      </c>
      <c r="G78" s="1">
        <f t="shared" si="24"/>
        <v>0</v>
      </c>
      <c r="H78" s="1">
        <f t="shared" si="24"/>
        <v>0</v>
      </c>
      <c r="I78" s="1">
        <f t="shared" si="24"/>
        <v>0</v>
      </c>
      <c r="J78" s="1"/>
      <c r="K78" s="1">
        <f>SUM(C78:I78)</f>
        <v>6</v>
      </c>
      <c r="L78" s="1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/>
      <c r="F80" s="1"/>
      <c r="G80" s="1"/>
      <c r="H80" s="1"/>
      <c r="I80" s="1"/>
      <c r="J80" s="1">
        <f>COUNT(C80:I80)</f>
        <v>0</v>
      </c>
      <c r="K80" s="1">
        <f>SUM(C80:I80)</f>
        <v>0</v>
      </c>
      <c r="L80" s="2">
        <f aca="true" t="shared" si="25" ref="L80:L88">IF(K80=0,"",K80/J80)</f>
      </c>
    </row>
    <row r="81" spans="1:12" ht="12.75">
      <c r="A81" s="39">
        <v>398772</v>
      </c>
      <c r="B81" s="40" t="s">
        <v>94</v>
      </c>
      <c r="C81" s="1">
        <v>199</v>
      </c>
      <c r="D81" s="1">
        <v>149</v>
      </c>
      <c r="E81" s="1">
        <v>233</v>
      </c>
      <c r="F81" s="1">
        <v>250</v>
      </c>
      <c r="G81" s="1">
        <v>197</v>
      </c>
      <c r="H81" s="1">
        <v>223</v>
      </c>
      <c r="I81" s="1">
        <v>192</v>
      </c>
      <c r="J81" s="1">
        <f aca="true" t="shared" si="26" ref="J81:J86">COUNT(C81:I81)</f>
        <v>7</v>
      </c>
      <c r="K81" s="1">
        <f aca="true" t="shared" si="27" ref="K81:K86">SUM(C81:I81)</f>
        <v>1443</v>
      </c>
      <c r="L81" s="2">
        <f t="shared" si="25"/>
        <v>206.14285714285714</v>
      </c>
    </row>
    <row r="82" spans="1:12" ht="12.75">
      <c r="A82" s="39">
        <v>739642</v>
      </c>
      <c r="B82" s="40" t="s">
        <v>139</v>
      </c>
      <c r="C82" s="13">
        <v>212</v>
      </c>
      <c r="D82" s="13">
        <v>211</v>
      </c>
      <c r="E82" s="13">
        <v>171</v>
      </c>
      <c r="F82" s="13">
        <v>224</v>
      </c>
      <c r="G82" s="13">
        <v>255</v>
      </c>
      <c r="H82" s="13">
        <v>208</v>
      </c>
      <c r="I82" s="13">
        <v>215</v>
      </c>
      <c r="J82" s="1">
        <f t="shared" si="26"/>
        <v>7</v>
      </c>
      <c r="K82" s="1">
        <f t="shared" si="27"/>
        <v>1496</v>
      </c>
      <c r="L82" s="2">
        <f t="shared" si="25"/>
        <v>213.71428571428572</v>
      </c>
    </row>
    <row r="83" spans="1:12" ht="12.75">
      <c r="A83" s="39">
        <v>739634</v>
      </c>
      <c r="B83" s="40" t="s">
        <v>95</v>
      </c>
      <c r="C83" s="13"/>
      <c r="D83" s="13"/>
      <c r="E83" s="13"/>
      <c r="F83" s="13"/>
      <c r="G83" s="13"/>
      <c r="H83" s="13"/>
      <c r="I83" s="13"/>
      <c r="J83" s="1">
        <f t="shared" si="26"/>
        <v>0</v>
      </c>
      <c r="K83" s="1">
        <f t="shared" si="27"/>
        <v>0</v>
      </c>
      <c r="L83" s="2">
        <f t="shared" si="25"/>
      </c>
    </row>
    <row r="84" spans="1:12" ht="12.75">
      <c r="A84" s="39">
        <v>408778</v>
      </c>
      <c r="B84" s="40" t="s">
        <v>96</v>
      </c>
      <c r="C84" s="13">
        <v>166</v>
      </c>
      <c r="D84" s="13"/>
      <c r="E84" s="13"/>
      <c r="F84" s="13"/>
      <c r="G84" s="13"/>
      <c r="H84" s="13"/>
      <c r="I84" s="13"/>
      <c r="J84" s="1">
        <f t="shared" si="26"/>
        <v>1</v>
      </c>
      <c r="K84" s="1">
        <f t="shared" si="27"/>
        <v>166</v>
      </c>
      <c r="L84" s="2">
        <f t="shared" si="25"/>
        <v>166</v>
      </c>
    </row>
    <row r="85" spans="1:12" ht="12.75">
      <c r="A85" s="39">
        <v>981451</v>
      </c>
      <c r="B85" s="40" t="s">
        <v>97</v>
      </c>
      <c r="C85" s="13"/>
      <c r="D85" s="13">
        <v>175</v>
      </c>
      <c r="E85" s="13">
        <v>202</v>
      </c>
      <c r="F85" s="13">
        <v>157</v>
      </c>
      <c r="G85" s="13">
        <v>214</v>
      </c>
      <c r="H85" s="13">
        <v>185</v>
      </c>
      <c r="I85" s="13">
        <v>205</v>
      </c>
      <c r="J85" s="1">
        <f t="shared" si="26"/>
        <v>6</v>
      </c>
      <c r="K85" s="1">
        <f t="shared" si="27"/>
        <v>1138</v>
      </c>
      <c r="L85" s="2">
        <f t="shared" si="25"/>
        <v>189.66666666666666</v>
      </c>
    </row>
    <row r="86" spans="1:12" ht="12.75">
      <c r="A86" s="39">
        <v>438758</v>
      </c>
      <c r="B86" s="40" t="s">
        <v>98</v>
      </c>
      <c r="C86" s="13">
        <v>203</v>
      </c>
      <c r="D86" s="13">
        <v>207</v>
      </c>
      <c r="E86" s="13">
        <v>206</v>
      </c>
      <c r="F86" s="13">
        <v>214</v>
      </c>
      <c r="G86" s="13">
        <v>167</v>
      </c>
      <c r="H86" s="13">
        <v>170</v>
      </c>
      <c r="I86" s="13">
        <v>192</v>
      </c>
      <c r="J86" s="1">
        <f t="shared" si="26"/>
        <v>7</v>
      </c>
      <c r="K86" s="1">
        <f t="shared" si="27"/>
        <v>1359</v>
      </c>
      <c r="L86" s="2">
        <f t="shared" si="25"/>
        <v>194.14285714285714</v>
      </c>
    </row>
    <row r="87" spans="1:12" ht="12.75">
      <c r="A87" s="39">
        <v>696226</v>
      </c>
      <c r="B87" s="40" t="s">
        <v>99</v>
      </c>
      <c r="C87" s="13">
        <v>210</v>
      </c>
      <c r="D87" s="13">
        <v>166</v>
      </c>
      <c r="E87" s="13">
        <v>201</v>
      </c>
      <c r="F87" s="13">
        <v>206</v>
      </c>
      <c r="G87" s="13">
        <v>224</v>
      </c>
      <c r="H87" s="13">
        <v>217</v>
      </c>
      <c r="I87" s="13">
        <v>207</v>
      </c>
      <c r="J87" s="1">
        <f>COUNT(C87:I87)</f>
        <v>7</v>
      </c>
      <c r="K87" s="1">
        <f>SUM(C87:I87)</f>
        <v>1431</v>
      </c>
      <c r="L87" s="2">
        <f t="shared" si="25"/>
        <v>204.42857142857142</v>
      </c>
    </row>
    <row r="88" spans="1:12" ht="12.75">
      <c r="A88" s="39">
        <v>856312</v>
      </c>
      <c r="B88" s="40" t="s">
        <v>100</v>
      </c>
      <c r="J88" s="1">
        <f>COUNT(C88:I88)</f>
        <v>0</v>
      </c>
      <c r="K88" s="1">
        <f>SUM(C88:I88)</f>
        <v>0</v>
      </c>
      <c r="L88" s="2">
        <f t="shared" si="25"/>
      </c>
    </row>
    <row r="89" spans="1:12" ht="12.75">
      <c r="A89" s="1"/>
      <c r="C89" s="13"/>
      <c r="D89" s="13"/>
      <c r="E89" s="13"/>
      <c r="F89" s="13"/>
      <c r="G89" s="13"/>
      <c r="H89" s="13"/>
      <c r="I89" s="13"/>
      <c r="J89" s="1"/>
      <c r="K89" s="1"/>
      <c r="L89" s="2"/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t="s">
        <v>23</v>
      </c>
      <c r="C91" s="22">
        <f aca="true" t="shared" si="28" ref="C91:K91">SUM(C80:C89)</f>
        <v>990</v>
      </c>
      <c r="D91" s="22">
        <f t="shared" si="28"/>
        <v>908</v>
      </c>
      <c r="E91" s="22">
        <f t="shared" si="28"/>
        <v>1013</v>
      </c>
      <c r="F91" s="22">
        <f t="shared" si="28"/>
        <v>1051</v>
      </c>
      <c r="G91" s="22">
        <f t="shared" si="28"/>
        <v>1057</v>
      </c>
      <c r="H91" s="22">
        <f t="shared" si="28"/>
        <v>1003</v>
      </c>
      <c r="I91" s="22">
        <f t="shared" si="28"/>
        <v>1011</v>
      </c>
      <c r="J91" s="22">
        <f t="shared" si="28"/>
        <v>35</v>
      </c>
      <c r="K91" s="22">
        <f t="shared" si="28"/>
        <v>7033</v>
      </c>
      <c r="L91" s="23">
        <f>K91/J91</f>
        <v>200.94285714285715</v>
      </c>
    </row>
    <row r="92" spans="2:12" ht="12.75">
      <c r="B92" t="s">
        <v>24</v>
      </c>
      <c r="C92" s="13">
        <v>1013</v>
      </c>
      <c r="D92" s="13">
        <v>1006</v>
      </c>
      <c r="E92" s="13">
        <v>1101</v>
      </c>
      <c r="F92" s="13">
        <v>1066</v>
      </c>
      <c r="G92" s="13">
        <v>1029</v>
      </c>
      <c r="H92" s="13">
        <v>939</v>
      </c>
      <c r="I92" s="13">
        <v>945</v>
      </c>
      <c r="J92" s="1"/>
      <c r="K92" s="1">
        <f>SUM(C92:I92)</f>
        <v>7099</v>
      </c>
      <c r="L92" s="2">
        <f>K92/J91</f>
        <v>202.82857142857142</v>
      </c>
    </row>
    <row r="93" spans="2:12" ht="12.75">
      <c r="B93" t="s">
        <v>25</v>
      </c>
      <c r="C93" s="1">
        <f>IF(C91&gt;C92,2,0)</f>
        <v>0</v>
      </c>
      <c r="D93" s="1">
        <f aca="true" t="shared" si="29" ref="D93:I93">IF(D91&gt;D92,2,0)</f>
        <v>0</v>
      </c>
      <c r="E93" s="1">
        <f t="shared" si="29"/>
        <v>0</v>
      </c>
      <c r="F93" s="1">
        <f t="shared" si="29"/>
        <v>0</v>
      </c>
      <c r="G93" s="1">
        <f t="shared" si="29"/>
        <v>2</v>
      </c>
      <c r="H93" s="1">
        <f t="shared" si="29"/>
        <v>2</v>
      </c>
      <c r="I93" s="1">
        <f t="shared" si="29"/>
        <v>2</v>
      </c>
      <c r="J93" s="1"/>
      <c r="K93" s="1">
        <f>SUM(C93:I93)</f>
        <v>6</v>
      </c>
      <c r="L93" s="1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3"/>
      <c r="D95" s="13">
        <v>237</v>
      </c>
      <c r="E95" s="13">
        <v>185</v>
      </c>
      <c r="F95" s="13">
        <v>259</v>
      </c>
      <c r="G95" s="13">
        <v>225</v>
      </c>
      <c r="H95" s="13">
        <v>195</v>
      </c>
      <c r="I95" s="13">
        <v>228</v>
      </c>
      <c r="J95" s="1">
        <f aca="true" t="shared" si="30" ref="J95:J102">COUNT(C95:I95)</f>
        <v>6</v>
      </c>
      <c r="K95" s="1">
        <f aca="true" t="shared" si="31" ref="K95:K102">SUM(C95:I95)</f>
        <v>1329</v>
      </c>
      <c r="L95" s="2">
        <f aca="true" t="shared" si="32" ref="L95:L104">IF(K95=0,"",K95/J95)</f>
        <v>221.5</v>
      </c>
    </row>
    <row r="96" spans="1:12" ht="12.75">
      <c r="A96" s="39">
        <v>244058</v>
      </c>
      <c r="B96" s="40" t="s">
        <v>141</v>
      </c>
      <c r="C96" s="13">
        <v>237</v>
      </c>
      <c r="D96" s="13">
        <v>245</v>
      </c>
      <c r="E96" s="13">
        <v>236</v>
      </c>
      <c r="F96" s="13">
        <v>247</v>
      </c>
      <c r="G96" s="13">
        <v>215</v>
      </c>
      <c r="H96" s="13">
        <v>225</v>
      </c>
      <c r="I96" s="13">
        <v>194</v>
      </c>
      <c r="J96" s="1">
        <f t="shared" si="30"/>
        <v>7</v>
      </c>
      <c r="K96" s="1">
        <f t="shared" si="31"/>
        <v>1599</v>
      </c>
      <c r="L96" s="2">
        <f t="shared" si="32"/>
        <v>228.42857142857142</v>
      </c>
    </row>
    <row r="97" spans="1:12" ht="12.75">
      <c r="A97" s="39">
        <v>388068</v>
      </c>
      <c r="B97" s="40" t="s">
        <v>102</v>
      </c>
      <c r="C97" s="13">
        <v>190</v>
      </c>
      <c r="D97" s="13"/>
      <c r="E97" s="13"/>
      <c r="F97" s="13"/>
      <c r="G97" s="13">
        <v>165</v>
      </c>
      <c r="H97" s="13"/>
      <c r="I97" s="13"/>
      <c r="J97" s="1">
        <f t="shared" si="30"/>
        <v>2</v>
      </c>
      <c r="K97" s="1">
        <f t="shared" si="31"/>
        <v>355</v>
      </c>
      <c r="L97" s="2">
        <f t="shared" si="32"/>
        <v>177.5</v>
      </c>
    </row>
    <row r="98" spans="1:12" ht="12.75">
      <c r="A98" s="39">
        <v>275638</v>
      </c>
      <c r="B98" s="40" t="s">
        <v>103</v>
      </c>
      <c r="C98" s="13">
        <v>215</v>
      </c>
      <c r="D98" s="13">
        <v>173</v>
      </c>
      <c r="E98" s="13">
        <v>201</v>
      </c>
      <c r="F98" s="13">
        <v>189</v>
      </c>
      <c r="G98" s="13"/>
      <c r="H98" s="13">
        <v>226</v>
      </c>
      <c r="I98" s="13">
        <v>191</v>
      </c>
      <c r="J98" s="1">
        <f t="shared" si="30"/>
        <v>6</v>
      </c>
      <c r="K98" s="1">
        <f t="shared" si="31"/>
        <v>1195</v>
      </c>
      <c r="L98" s="2">
        <f t="shared" si="32"/>
        <v>199.16666666666666</v>
      </c>
    </row>
    <row r="99" spans="1:12" ht="12.75">
      <c r="A99" s="39">
        <v>297852</v>
      </c>
      <c r="B99" s="40" t="s">
        <v>104</v>
      </c>
      <c r="C99" s="13"/>
      <c r="D99" s="13">
        <v>169</v>
      </c>
      <c r="E99" s="13"/>
      <c r="F99" s="13"/>
      <c r="G99" s="13"/>
      <c r="H99" s="13">
        <v>225</v>
      </c>
      <c r="I99" s="13">
        <v>184</v>
      </c>
      <c r="J99" s="1">
        <f t="shared" si="30"/>
        <v>3</v>
      </c>
      <c r="K99" s="1">
        <f t="shared" si="31"/>
        <v>578</v>
      </c>
      <c r="L99" s="2">
        <f t="shared" si="32"/>
        <v>192.66666666666666</v>
      </c>
    </row>
    <row r="100" spans="1:12" ht="12.75">
      <c r="A100" s="39">
        <v>1127144</v>
      </c>
      <c r="B100" s="40" t="s">
        <v>152</v>
      </c>
      <c r="C100" s="13"/>
      <c r="D100" s="13"/>
      <c r="E100" s="13"/>
      <c r="F100" s="13"/>
      <c r="G100" s="13"/>
      <c r="H100" s="13"/>
      <c r="I100" s="13"/>
      <c r="J100" s="1">
        <f t="shared" si="30"/>
        <v>0</v>
      </c>
      <c r="K100" s="1">
        <f t="shared" si="31"/>
        <v>0</v>
      </c>
      <c r="L100" s="2">
        <f t="shared" si="32"/>
      </c>
    </row>
    <row r="101" spans="1:12" ht="12.75">
      <c r="A101" s="39">
        <v>514926</v>
      </c>
      <c r="B101" s="40" t="s">
        <v>32</v>
      </c>
      <c r="C101" s="13">
        <v>175</v>
      </c>
      <c r="D101" s="13"/>
      <c r="E101" s="13"/>
      <c r="F101" s="13">
        <v>209</v>
      </c>
      <c r="G101" s="13">
        <v>148</v>
      </c>
      <c r="H101" s="13"/>
      <c r="I101" s="13"/>
      <c r="J101" s="1">
        <f t="shared" si="30"/>
        <v>3</v>
      </c>
      <c r="K101" s="1">
        <f t="shared" si="31"/>
        <v>532</v>
      </c>
      <c r="L101" s="2">
        <f t="shared" si="32"/>
        <v>177.33333333333334</v>
      </c>
    </row>
    <row r="102" spans="1:12" ht="12.75">
      <c r="A102" s="39">
        <v>525480</v>
      </c>
      <c r="B102" s="40" t="s">
        <v>57</v>
      </c>
      <c r="C102" s="13"/>
      <c r="D102" s="13"/>
      <c r="E102" s="13">
        <v>164</v>
      </c>
      <c r="F102" s="13"/>
      <c r="G102" s="13"/>
      <c r="H102" s="13"/>
      <c r="I102" s="13"/>
      <c r="J102" s="1">
        <f t="shared" si="30"/>
        <v>1</v>
      </c>
      <c r="K102" s="1">
        <f t="shared" si="31"/>
        <v>164</v>
      </c>
      <c r="L102" s="2">
        <f t="shared" si="32"/>
        <v>164</v>
      </c>
    </row>
    <row r="103" spans="1:12" ht="12.75">
      <c r="A103" s="39">
        <v>921416</v>
      </c>
      <c r="B103" s="40" t="s">
        <v>132</v>
      </c>
      <c r="F103" s="1">
        <v>172</v>
      </c>
      <c r="J103" s="1">
        <f>COUNT(C103:I103)</f>
        <v>1</v>
      </c>
      <c r="K103" s="1">
        <f>SUM(C103:I103)</f>
        <v>172</v>
      </c>
      <c r="L103" s="2">
        <f t="shared" si="32"/>
        <v>172</v>
      </c>
    </row>
    <row r="104" spans="1:12" ht="12.75">
      <c r="A104" s="39">
        <v>909513</v>
      </c>
      <c r="B104" s="40" t="s">
        <v>133</v>
      </c>
      <c r="C104" s="1">
        <v>196</v>
      </c>
      <c r="D104" s="1">
        <v>190</v>
      </c>
      <c r="E104" s="1">
        <v>150</v>
      </c>
      <c r="F104" s="1"/>
      <c r="G104" s="1">
        <v>203</v>
      </c>
      <c r="H104" s="1">
        <v>169</v>
      </c>
      <c r="I104" s="1">
        <v>222</v>
      </c>
      <c r="J104" s="1">
        <f>COUNT(C104:I104)</f>
        <v>6</v>
      </c>
      <c r="K104" s="1">
        <f>SUM(C104:I104)</f>
        <v>1130</v>
      </c>
      <c r="L104" s="2">
        <f t="shared" si="32"/>
        <v>188.33333333333334</v>
      </c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t="s">
        <v>23</v>
      </c>
      <c r="C106" s="22">
        <f aca="true" t="shared" si="33" ref="C106:K106">SUM(C95:C104)</f>
        <v>1013</v>
      </c>
      <c r="D106" s="22">
        <f t="shared" si="33"/>
        <v>1014</v>
      </c>
      <c r="E106" s="22">
        <f t="shared" si="33"/>
        <v>936</v>
      </c>
      <c r="F106" s="22">
        <f t="shared" si="33"/>
        <v>1076</v>
      </c>
      <c r="G106" s="22">
        <f t="shared" si="33"/>
        <v>956</v>
      </c>
      <c r="H106" s="22">
        <f t="shared" si="33"/>
        <v>1040</v>
      </c>
      <c r="I106" s="22">
        <f t="shared" si="33"/>
        <v>1019</v>
      </c>
      <c r="J106" s="22">
        <f t="shared" si="33"/>
        <v>35</v>
      </c>
      <c r="K106" s="22">
        <f t="shared" si="33"/>
        <v>7054</v>
      </c>
      <c r="L106" s="23">
        <f>K106/J106</f>
        <v>201.54285714285714</v>
      </c>
    </row>
    <row r="107" spans="2:12" ht="12.75">
      <c r="B107" t="s">
        <v>24</v>
      </c>
      <c r="C107" s="13">
        <v>990</v>
      </c>
      <c r="D107" s="13">
        <v>968</v>
      </c>
      <c r="E107" s="13">
        <v>944</v>
      </c>
      <c r="F107" s="13">
        <v>1114</v>
      </c>
      <c r="G107" s="13">
        <v>1024</v>
      </c>
      <c r="H107" s="13">
        <v>963</v>
      </c>
      <c r="I107" s="13">
        <v>1025</v>
      </c>
      <c r="J107" s="1"/>
      <c r="K107" s="1">
        <f>SUM(C107:I107)</f>
        <v>7028</v>
      </c>
      <c r="L107" s="2">
        <f>K107/J106</f>
        <v>200.8</v>
      </c>
    </row>
    <row r="108" spans="2:12" ht="12.75">
      <c r="B108" t="s">
        <v>25</v>
      </c>
      <c r="C108" s="1">
        <f>IF(C106&gt;C107,2,0)</f>
        <v>2</v>
      </c>
      <c r="D108" s="1">
        <f aca="true" t="shared" si="34" ref="D108:I108">IF(D106&gt;D107,2,0)</f>
        <v>2</v>
      </c>
      <c r="E108" s="1">
        <f t="shared" si="34"/>
        <v>0</v>
      </c>
      <c r="F108" s="1">
        <f t="shared" si="34"/>
        <v>0</v>
      </c>
      <c r="G108" s="1">
        <f t="shared" si="34"/>
        <v>0</v>
      </c>
      <c r="H108" s="1">
        <f t="shared" si="34"/>
        <v>2</v>
      </c>
      <c r="I108" s="1">
        <f t="shared" si="34"/>
        <v>0</v>
      </c>
      <c r="J108" s="1"/>
      <c r="K108" s="1">
        <f>SUM(C108:I108)</f>
        <v>6</v>
      </c>
      <c r="L108" s="1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/>
      <c r="D110" s="1"/>
      <c r="E110" s="1"/>
      <c r="F110" s="1"/>
      <c r="G110" s="1"/>
      <c r="H110" s="1"/>
      <c r="I110" s="1"/>
      <c r="J110" s="1">
        <f aca="true" t="shared" si="35" ref="J110:J118">COUNT(C110:I110)</f>
        <v>0</v>
      </c>
      <c r="K110" s="1">
        <f aca="true" t="shared" si="36" ref="K110:K118">SUM(C110:I110)</f>
        <v>0</v>
      </c>
      <c r="L110" s="2">
        <f aca="true" t="shared" si="37" ref="L110:L118">IF(K110=0,"",K110/J110)</f>
      </c>
    </row>
    <row r="111" spans="1:12" ht="12.75">
      <c r="A111" s="39">
        <v>102784</v>
      </c>
      <c r="B111" s="40" t="s">
        <v>106</v>
      </c>
      <c r="C111">
        <v>188</v>
      </c>
      <c r="D111">
        <v>185</v>
      </c>
      <c r="E111">
        <v>199</v>
      </c>
      <c r="F111">
        <v>189</v>
      </c>
      <c r="G111">
        <v>174</v>
      </c>
      <c r="H111">
        <v>171</v>
      </c>
      <c r="I111">
        <v>225</v>
      </c>
      <c r="J111" s="1">
        <f t="shared" si="35"/>
        <v>7</v>
      </c>
      <c r="K111" s="1">
        <f t="shared" si="36"/>
        <v>1331</v>
      </c>
      <c r="L111" s="2">
        <f t="shared" si="37"/>
        <v>190.14285714285714</v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>
        <v>238</v>
      </c>
      <c r="D114" s="1">
        <v>180</v>
      </c>
      <c r="E114" s="1">
        <v>193</v>
      </c>
      <c r="F114" s="1">
        <v>161</v>
      </c>
      <c r="G114" s="1">
        <v>170</v>
      </c>
      <c r="H114" s="1"/>
      <c r="I114" s="1"/>
      <c r="J114" s="1">
        <f t="shared" si="35"/>
        <v>5</v>
      </c>
      <c r="K114" s="1">
        <f t="shared" si="36"/>
        <v>942</v>
      </c>
      <c r="L114" s="2">
        <f t="shared" si="37"/>
        <v>188.4</v>
      </c>
    </row>
    <row r="115" spans="1:12" ht="12.75">
      <c r="A115" s="39">
        <v>155500</v>
      </c>
      <c r="B115" s="40" t="s">
        <v>108</v>
      </c>
      <c r="C115" s="1"/>
      <c r="D115" s="1"/>
      <c r="E115" s="1"/>
      <c r="F115" s="1"/>
      <c r="G115" s="1"/>
      <c r="H115" s="1">
        <v>150</v>
      </c>
      <c r="I115" s="1"/>
      <c r="J115" s="1">
        <f t="shared" si="35"/>
        <v>1</v>
      </c>
      <c r="K115" s="1">
        <f t="shared" si="36"/>
        <v>150</v>
      </c>
      <c r="L115" s="2">
        <f t="shared" si="37"/>
        <v>150</v>
      </c>
    </row>
    <row r="116" spans="1:12" ht="12.75">
      <c r="A116" s="39">
        <v>973424</v>
      </c>
      <c r="B116" s="40" t="s">
        <v>109</v>
      </c>
      <c r="C116" s="1">
        <v>226</v>
      </c>
      <c r="D116" s="1">
        <v>225</v>
      </c>
      <c r="E116" s="1">
        <v>235</v>
      </c>
      <c r="F116" s="1">
        <v>255</v>
      </c>
      <c r="G116" s="1">
        <v>186</v>
      </c>
      <c r="H116" s="1">
        <v>172</v>
      </c>
      <c r="I116" s="1">
        <v>180</v>
      </c>
      <c r="J116" s="1">
        <f t="shared" si="35"/>
        <v>7</v>
      </c>
      <c r="K116" s="1">
        <f t="shared" si="36"/>
        <v>1479</v>
      </c>
      <c r="L116" s="2">
        <f t="shared" si="37"/>
        <v>211.28571428571428</v>
      </c>
    </row>
    <row r="117" spans="1:12" ht="12.75">
      <c r="A117" s="39">
        <v>1050966</v>
      </c>
      <c r="B117" s="40" t="s">
        <v>110</v>
      </c>
      <c r="C117" s="1"/>
      <c r="D117" s="1"/>
      <c r="E117" s="1">
        <v>184</v>
      </c>
      <c r="F117" s="1">
        <v>171</v>
      </c>
      <c r="G117" s="1">
        <v>143</v>
      </c>
      <c r="H117" s="1"/>
      <c r="I117" s="1">
        <v>199</v>
      </c>
      <c r="J117" s="1">
        <f t="shared" si="35"/>
        <v>4</v>
      </c>
      <c r="K117" s="1">
        <f t="shared" si="36"/>
        <v>697</v>
      </c>
      <c r="L117" s="2">
        <f t="shared" si="37"/>
        <v>174.25</v>
      </c>
    </row>
    <row r="118" spans="1:12" ht="12.75">
      <c r="A118" s="39">
        <v>976938</v>
      </c>
      <c r="B118" s="40" t="s">
        <v>111</v>
      </c>
      <c r="C118" s="1">
        <v>198</v>
      </c>
      <c r="D118" s="1">
        <v>199</v>
      </c>
      <c r="E118" s="1">
        <v>180</v>
      </c>
      <c r="F118" s="1">
        <v>212</v>
      </c>
      <c r="G118" s="1">
        <v>189</v>
      </c>
      <c r="H118" s="1">
        <v>190</v>
      </c>
      <c r="I118" s="1">
        <v>192</v>
      </c>
      <c r="J118" s="1">
        <f t="shared" si="35"/>
        <v>7</v>
      </c>
      <c r="K118" s="1">
        <f t="shared" si="36"/>
        <v>1360</v>
      </c>
      <c r="L118" s="2">
        <f t="shared" si="37"/>
        <v>194.28571428571428</v>
      </c>
    </row>
    <row r="119" spans="1:12" ht="12.75">
      <c r="A119" s="39">
        <v>84948</v>
      </c>
      <c r="B119" s="40" t="s">
        <v>112</v>
      </c>
      <c r="C119" s="1">
        <v>156</v>
      </c>
      <c r="D119" s="1">
        <v>179</v>
      </c>
      <c r="E119" s="1"/>
      <c r="F119" s="1"/>
      <c r="G119" s="1"/>
      <c r="H119" s="1">
        <v>256</v>
      </c>
      <c r="I119" s="1">
        <v>208</v>
      </c>
      <c r="J119" s="1">
        <f>COUNT(C119:I119)</f>
        <v>4</v>
      </c>
      <c r="K119" s="1">
        <f>SUM(C119:I119)</f>
        <v>799</v>
      </c>
      <c r="L119" s="2">
        <f>IF(K119=0,"",K119/J119)</f>
        <v>199.75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1006</v>
      </c>
      <c r="D121" s="22">
        <f t="shared" si="38"/>
        <v>968</v>
      </c>
      <c r="E121" s="22">
        <f t="shared" si="38"/>
        <v>991</v>
      </c>
      <c r="F121" s="22">
        <f t="shared" si="38"/>
        <v>988</v>
      </c>
      <c r="G121" s="22">
        <f t="shared" si="38"/>
        <v>862</v>
      </c>
      <c r="H121" s="22">
        <f t="shared" si="38"/>
        <v>939</v>
      </c>
      <c r="I121" s="22">
        <f t="shared" si="38"/>
        <v>1004</v>
      </c>
      <c r="J121" s="22">
        <f t="shared" si="38"/>
        <v>35</v>
      </c>
      <c r="K121" s="22">
        <f t="shared" si="38"/>
        <v>6758</v>
      </c>
      <c r="L121" s="23">
        <f>K121/J121</f>
        <v>193.0857142857143</v>
      </c>
    </row>
    <row r="122" spans="2:12" ht="12.75">
      <c r="B122" t="s">
        <v>24</v>
      </c>
      <c r="C122" s="1">
        <v>959</v>
      </c>
      <c r="D122" s="1">
        <v>1014</v>
      </c>
      <c r="E122" s="1">
        <v>952</v>
      </c>
      <c r="F122" s="1">
        <v>852</v>
      </c>
      <c r="G122" s="1">
        <v>1066</v>
      </c>
      <c r="H122" s="1">
        <v>1003</v>
      </c>
      <c r="I122" s="1">
        <v>1093</v>
      </c>
      <c r="J122" s="1"/>
      <c r="K122" s="1">
        <f>SUM(C122:I122)</f>
        <v>6939</v>
      </c>
      <c r="L122" s="2">
        <f>K122/J121</f>
        <v>198.25714285714287</v>
      </c>
    </row>
    <row r="123" spans="2:12" ht="12.75">
      <c r="B123" t="s">
        <v>25</v>
      </c>
      <c r="C123" s="1">
        <f aca="true" t="shared" si="39" ref="C123:I123">IF(C121&gt;C122,2,0)</f>
        <v>2</v>
      </c>
      <c r="D123" s="1">
        <f t="shared" si="39"/>
        <v>0</v>
      </c>
      <c r="E123" s="1">
        <f t="shared" si="39"/>
        <v>2</v>
      </c>
      <c r="F123" s="1">
        <f t="shared" si="39"/>
        <v>2</v>
      </c>
      <c r="G123" s="1">
        <f t="shared" si="39"/>
        <v>0</v>
      </c>
      <c r="H123" s="1">
        <f t="shared" si="39"/>
        <v>0</v>
      </c>
      <c r="I123" s="1">
        <f t="shared" si="39"/>
        <v>0</v>
      </c>
      <c r="J123" s="1"/>
      <c r="K123" s="1">
        <f>SUM(C123:I123)</f>
        <v>6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hyperlinks>
    <hyperlink ref="A49" r:id="rId1" display="www.bowlen.t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3" topLeftCell="BM4" activePane="bottomLeft" state="frozen"/>
      <selection pane="topLeft" activeCell="F74" sqref="F74"/>
      <selection pane="bottomLeft" activeCell="A10" sqref="A10"/>
    </sheetView>
  </sheetViews>
  <sheetFormatPr defaultColWidth="9.140625" defaultRowHeight="12.75"/>
  <cols>
    <col min="2" max="2" width="18.7109375" style="0" bestFit="1" customWidth="1"/>
    <col min="12" max="12" width="9.140625" style="4" customWidth="1"/>
  </cols>
  <sheetData>
    <row r="1" spans="1:12" ht="12.75">
      <c r="A1" s="103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 t="s">
        <v>17</v>
      </c>
      <c r="K3" s="9" t="s">
        <v>10</v>
      </c>
      <c r="L3" s="12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"/>
      <c r="D5" s="1"/>
      <c r="E5" s="1"/>
      <c r="F5" s="1"/>
      <c r="G5" s="1"/>
      <c r="H5" s="1"/>
      <c r="I5" s="1"/>
      <c r="J5" s="1">
        <f aca="true" t="shared" si="0" ref="J5:J14">COUNT(C5:I5)</f>
        <v>0</v>
      </c>
      <c r="K5" s="1">
        <f aca="true" t="shared" si="1" ref="K5:K14">SUM(C5:I5)</f>
        <v>0</v>
      </c>
      <c r="L5" s="2">
        <f aca="true" t="shared" si="2" ref="L5:L14">IF(K5=0,"",K5/J5)</f>
      </c>
    </row>
    <row r="6" spans="1:12" ht="12.75">
      <c r="A6" s="1">
        <v>116521</v>
      </c>
      <c r="B6" t="s">
        <v>18</v>
      </c>
      <c r="C6" s="1"/>
      <c r="D6" s="1"/>
      <c r="E6" s="1"/>
      <c r="F6" s="1"/>
      <c r="G6" s="1"/>
      <c r="H6" s="1"/>
      <c r="I6" s="1"/>
      <c r="J6" s="1">
        <f t="shared" si="0"/>
        <v>0</v>
      </c>
      <c r="K6" s="1">
        <f t="shared" si="1"/>
        <v>0</v>
      </c>
      <c r="L6" s="2">
        <f t="shared" si="2"/>
      </c>
    </row>
    <row r="7" spans="1:12" ht="12.75">
      <c r="A7" s="1">
        <v>535923</v>
      </c>
      <c r="B7" s="7" t="s">
        <v>42</v>
      </c>
      <c r="C7" s="1">
        <v>169</v>
      </c>
      <c r="D7" s="1"/>
      <c r="E7" s="1"/>
      <c r="F7" s="1"/>
      <c r="G7" s="1">
        <v>220</v>
      </c>
      <c r="H7" s="1">
        <v>203</v>
      </c>
      <c r="I7" s="1">
        <v>244</v>
      </c>
      <c r="J7" s="1">
        <f t="shared" si="0"/>
        <v>4</v>
      </c>
      <c r="K7" s="1">
        <f t="shared" si="1"/>
        <v>836</v>
      </c>
      <c r="L7" s="2">
        <f t="shared" si="2"/>
        <v>209</v>
      </c>
    </row>
    <row r="8" spans="1:12" ht="12.75">
      <c r="A8" s="1">
        <v>92665</v>
      </c>
      <c r="B8" t="s">
        <v>41</v>
      </c>
      <c r="C8" s="1">
        <v>200</v>
      </c>
      <c r="D8" s="1">
        <v>210</v>
      </c>
      <c r="E8" s="1">
        <v>212</v>
      </c>
      <c r="F8" s="1">
        <v>278</v>
      </c>
      <c r="G8" s="1">
        <v>198</v>
      </c>
      <c r="H8" s="1">
        <v>217</v>
      </c>
      <c r="I8" s="1">
        <v>256</v>
      </c>
      <c r="J8" s="1">
        <f t="shared" si="0"/>
        <v>7</v>
      </c>
      <c r="K8" s="1">
        <f t="shared" si="1"/>
        <v>1571</v>
      </c>
      <c r="L8" s="2">
        <f t="shared" si="2"/>
        <v>224.42857142857142</v>
      </c>
    </row>
    <row r="9" spans="1:12" ht="12.75">
      <c r="A9" s="1">
        <v>245488</v>
      </c>
      <c r="B9" t="s">
        <v>21</v>
      </c>
      <c r="C9" s="1">
        <v>212</v>
      </c>
      <c r="D9" s="1">
        <v>246</v>
      </c>
      <c r="E9" s="1">
        <v>220</v>
      </c>
      <c r="F9" s="1">
        <v>212</v>
      </c>
      <c r="G9" s="1">
        <v>181</v>
      </c>
      <c r="H9" s="1">
        <v>213</v>
      </c>
      <c r="I9" s="1">
        <v>159</v>
      </c>
      <c r="J9" s="1">
        <f t="shared" si="0"/>
        <v>7</v>
      </c>
      <c r="K9" s="1">
        <f t="shared" si="1"/>
        <v>1443</v>
      </c>
      <c r="L9" s="2">
        <f t="shared" si="2"/>
        <v>206.14285714285714</v>
      </c>
    </row>
    <row r="10" spans="1:12" ht="12.75">
      <c r="A10" s="1">
        <v>450073</v>
      </c>
      <c r="B10" t="s">
        <v>53</v>
      </c>
      <c r="C10" s="1">
        <v>245</v>
      </c>
      <c r="D10" s="1">
        <v>182</v>
      </c>
      <c r="E10" s="1">
        <v>238</v>
      </c>
      <c r="F10" s="1">
        <v>222</v>
      </c>
      <c r="G10" s="1">
        <v>215</v>
      </c>
      <c r="H10" s="1">
        <v>223</v>
      </c>
      <c r="I10" s="1">
        <v>236</v>
      </c>
      <c r="J10" s="1">
        <f t="shared" si="0"/>
        <v>7</v>
      </c>
      <c r="K10" s="1">
        <f t="shared" si="1"/>
        <v>1561</v>
      </c>
      <c r="L10" s="2">
        <f t="shared" si="2"/>
        <v>223</v>
      </c>
    </row>
    <row r="11" spans="1:12" ht="12.75">
      <c r="A11" s="1">
        <v>548065</v>
      </c>
      <c r="B11" t="s">
        <v>27</v>
      </c>
      <c r="C11" s="1"/>
      <c r="D11" s="1">
        <v>209</v>
      </c>
      <c r="E11" s="1">
        <v>182</v>
      </c>
      <c r="F11" s="1">
        <v>121</v>
      </c>
      <c r="G11" s="1"/>
      <c r="H11" s="1"/>
      <c r="I11" s="1"/>
      <c r="J11" s="1">
        <f t="shared" si="0"/>
        <v>3</v>
      </c>
      <c r="K11" s="1">
        <f t="shared" si="1"/>
        <v>512</v>
      </c>
      <c r="L11" s="2">
        <f t="shared" si="2"/>
        <v>170.66666666666666</v>
      </c>
    </row>
    <row r="12" spans="1:12" ht="12.75">
      <c r="A12" s="1">
        <v>468940</v>
      </c>
      <c r="B12" t="s">
        <v>19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>
        <f t="shared" si="1"/>
        <v>0</v>
      </c>
      <c r="L12" s="2">
        <f t="shared" si="2"/>
      </c>
    </row>
    <row r="13" spans="1:12" ht="12.75">
      <c r="A13" s="1">
        <v>453595</v>
      </c>
      <c r="B13" t="s">
        <v>20</v>
      </c>
      <c r="C13" s="1">
        <v>175</v>
      </c>
      <c r="D13" s="1">
        <v>205</v>
      </c>
      <c r="E13" s="1">
        <v>256</v>
      </c>
      <c r="F13" s="1">
        <v>202</v>
      </c>
      <c r="G13" s="1">
        <v>233</v>
      </c>
      <c r="H13" s="1">
        <v>174</v>
      </c>
      <c r="I13" s="1">
        <v>254</v>
      </c>
      <c r="J13" s="1">
        <f t="shared" si="0"/>
        <v>7</v>
      </c>
      <c r="K13" s="1">
        <f t="shared" si="1"/>
        <v>1499</v>
      </c>
      <c r="L13" s="2">
        <f t="shared" si="2"/>
        <v>214.14285714285714</v>
      </c>
    </row>
    <row r="14" spans="1:12" ht="12.75">
      <c r="A14" s="1">
        <v>1059440</v>
      </c>
      <c r="B14" t="s">
        <v>138</v>
      </c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>
        <f t="shared" si="1"/>
        <v>0</v>
      </c>
      <c r="L14" s="2">
        <f t="shared" si="2"/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2:12" ht="12.75">
      <c r="B16" t="s">
        <v>23</v>
      </c>
      <c r="C16" s="22">
        <f>SUM(C5:C14)</f>
        <v>1001</v>
      </c>
      <c r="D16" s="22">
        <f aca="true" t="shared" si="3" ref="D16:K16">SUM(D5:D14)</f>
        <v>1052</v>
      </c>
      <c r="E16" s="22">
        <f t="shared" si="3"/>
        <v>1108</v>
      </c>
      <c r="F16" s="22">
        <f t="shared" si="3"/>
        <v>1035</v>
      </c>
      <c r="G16" s="22">
        <f t="shared" si="3"/>
        <v>1047</v>
      </c>
      <c r="H16" s="22">
        <f t="shared" si="3"/>
        <v>1030</v>
      </c>
      <c r="I16" s="22">
        <f t="shared" si="3"/>
        <v>1149</v>
      </c>
      <c r="J16" s="22">
        <f t="shared" si="3"/>
        <v>35</v>
      </c>
      <c r="K16" s="22">
        <f t="shared" si="3"/>
        <v>7422</v>
      </c>
      <c r="L16" s="23">
        <f>K16/J16</f>
        <v>212.05714285714285</v>
      </c>
    </row>
    <row r="17" spans="2:12" ht="12.75">
      <c r="B17" t="s">
        <v>24</v>
      </c>
      <c r="C17" s="1">
        <v>962</v>
      </c>
      <c r="D17" s="1">
        <v>1021</v>
      </c>
      <c r="E17" s="1">
        <v>1049</v>
      </c>
      <c r="F17" s="1">
        <v>1062</v>
      </c>
      <c r="G17" s="1">
        <v>986</v>
      </c>
      <c r="H17" s="1">
        <v>967</v>
      </c>
      <c r="I17" s="1">
        <v>1028</v>
      </c>
      <c r="J17" s="1"/>
      <c r="K17" s="1">
        <f>SUM(C17:I17)</f>
        <v>7075</v>
      </c>
      <c r="L17" s="2">
        <f>K17/J16</f>
        <v>202.14285714285714</v>
      </c>
    </row>
    <row r="18" spans="2:12" ht="12.75">
      <c r="B18" t="s">
        <v>25</v>
      </c>
      <c r="C18" s="1">
        <f>IF(C16&gt;C17,2,0)</f>
        <v>2</v>
      </c>
      <c r="D18" s="1">
        <f aca="true" t="shared" si="4" ref="D18:I18">IF(D16&gt;D17,2,0)</f>
        <v>2</v>
      </c>
      <c r="E18" s="1">
        <f t="shared" si="4"/>
        <v>2</v>
      </c>
      <c r="F18" s="1">
        <f t="shared" si="4"/>
        <v>0</v>
      </c>
      <c r="G18" s="1">
        <f t="shared" si="4"/>
        <v>2</v>
      </c>
      <c r="H18" s="1">
        <f t="shared" si="4"/>
        <v>2</v>
      </c>
      <c r="I18" s="1">
        <f t="shared" si="4"/>
        <v>2</v>
      </c>
      <c r="J18" s="1"/>
      <c r="K18" s="1">
        <f>SUM(C18:I18)</f>
        <v>12</v>
      </c>
      <c r="L18" s="2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"/>
      <c r="D20" s="1"/>
      <c r="E20" s="1"/>
      <c r="F20" s="1"/>
      <c r="G20" s="1"/>
      <c r="H20" s="1"/>
      <c r="I20" s="1"/>
      <c r="J20" s="1">
        <f aca="true" t="shared" si="5" ref="J20:J27">COUNT(C20:I20)</f>
        <v>0</v>
      </c>
      <c r="K20" s="1">
        <f aca="true" t="shared" si="6" ref="K20:K27">SUM(C20:I20)</f>
        <v>0</v>
      </c>
      <c r="L20" s="2">
        <f aca="true" t="shared" si="7" ref="L20:L27">IF(K20=0,"",K20/J20)</f>
      </c>
    </row>
    <row r="21" spans="1:12" ht="12.75">
      <c r="A21" s="1">
        <v>801208</v>
      </c>
      <c r="B21" t="s">
        <v>67</v>
      </c>
      <c r="C21" s="1"/>
      <c r="D21" s="1"/>
      <c r="E21" s="1">
        <v>213</v>
      </c>
      <c r="F21" s="1">
        <v>235</v>
      </c>
      <c r="G21" s="1">
        <v>153</v>
      </c>
      <c r="H21" s="1"/>
      <c r="I21" s="1"/>
      <c r="J21" s="1">
        <f t="shared" si="5"/>
        <v>3</v>
      </c>
      <c r="K21" s="1">
        <f t="shared" si="6"/>
        <v>601</v>
      </c>
      <c r="L21" s="2">
        <f t="shared" si="7"/>
        <v>200.33333333333334</v>
      </c>
    </row>
    <row r="22" spans="1:12" ht="12.75">
      <c r="A22" s="1">
        <v>497967</v>
      </c>
      <c r="B22" t="s">
        <v>71</v>
      </c>
      <c r="C22" s="1">
        <v>248</v>
      </c>
      <c r="D22" s="31">
        <v>232</v>
      </c>
      <c r="E22" s="1">
        <v>228</v>
      </c>
      <c r="F22" s="1">
        <v>203</v>
      </c>
      <c r="G22" s="1">
        <v>215</v>
      </c>
      <c r="H22" s="1">
        <v>180</v>
      </c>
      <c r="I22" s="1"/>
      <c r="J22" s="1">
        <f t="shared" si="5"/>
        <v>6</v>
      </c>
      <c r="K22" s="1">
        <f t="shared" si="6"/>
        <v>1306</v>
      </c>
      <c r="L22" s="2">
        <f t="shared" si="7"/>
        <v>217.66666666666666</v>
      </c>
    </row>
    <row r="23" spans="1:12" ht="12.75">
      <c r="A23" s="1">
        <v>358053</v>
      </c>
      <c r="B23" t="s">
        <v>28</v>
      </c>
      <c r="C23" s="1">
        <v>193</v>
      </c>
      <c r="D23" s="1">
        <v>204</v>
      </c>
      <c r="E23" s="1"/>
      <c r="F23" s="1">
        <v>206</v>
      </c>
      <c r="G23" s="1">
        <v>244</v>
      </c>
      <c r="H23" s="1">
        <v>278</v>
      </c>
      <c r="I23" s="1">
        <v>211</v>
      </c>
      <c r="J23" s="1">
        <f>COUNT(C23:I23)</f>
        <v>6</v>
      </c>
      <c r="K23" s="1">
        <f>SUM(C23:I23)</f>
        <v>1336</v>
      </c>
      <c r="L23" s="2">
        <f>IF(K23=0,"",K23/J23)</f>
        <v>222.66666666666666</v>
      </c>
    </row>
    <row r="24" spans="1:12" ht="12.75">
      <c r="A24" s="1">
        <v>964336</v>
      </c>
      <c r="B24" t="s">
        <v>68</v>
      </c>
      <c r="C24" s="1"/>
      <c r="D24" s="1"/>
      <c r="E24" s="1"/>
      <c r="F24" s="1"/>
      <c r="G24" s="1"/>
      <c r="H24" s="1">
        <v>211</v>
      </c>
      <c r="I24" s="1">
        <v>170</v>
      </c>
      <c r="J24" s="1">
        <f t="shared" si="5"/>
        <v>2</v>
      </c>
      <c r="K24" s="1">
        <f t="shared" si="6"/>
        <v>381</v>
      </c>
      <c r="L24" s="2">
        <f t="shared" si="7"/>
        <v>190.5</v>
      </c>
    </row>
    <row r="25" spans="1:12" ht="12.75">
      <c r="A25" s="1">
        <v>288888</v>
      </c>
      <c r="B25" t="s">
        <v>69</v>
      </c>
      <c r="C25" s="1">
        <v>235</v>
      </c>
      <c r="D25" s="1">
        <v>217</v>
      </c>
      <c r="E25" s="1">
        <v>223</v>
      </c>
      <c r="F25" s="1">
        <v>183</v>
      </c>
      <c r="G25" s="1">
        <v>171</v>
      </c>
      <c r="H25" s="1"/>
      <c r="I25" s="1">
        <v>213</v>
      </c>
      <c r="J25" s="1">
        <f t="shared" si="5"/>
        <v>6</v>
      </c>
      <c r="K25" s="1">
        <f t="shared" si="6"/>
        <v>1242</v>
      </c>
      <c r="L25" s="2">
        <f t="shared" si="7"/>
        <v>207</v>
      </c>
    </row>
    <row r="26" spans="1:12" ht="12.75">
      <c r="A26" s="1">
        <v>966509</v>
      </c>
      <c r="B26" t="s">
        <v>70</v>
      </c>
      <c r="C26" s="1">
        <v>218</v>
      </c>
      <c r="D26" s="1">
        <v>198</v>
      </c>
      <c r="E26" s="1">
        <v>222</v>
      </c>
      <c r="F26" s="1">
        <v>182</v>
      </c>
      <c r="G26" s="1"/>
      <c r="H26" s="1"/>
      <c r="I26" s="1"/>
      <c r="J26" s="1">
        <f t="shared" si="5"/>
        <v>4</v>
      </c>
      <c r="K26" s="1">
        <f t="shared" si="6"/>
        <v>820</v>
      </c>
      <c r="L26" s="2">
        <f t="shared" si="7"/>
        <v>205</v>
      </c>
    </row>
    <row r="27" spans="1:12" ht="12.75">
      <c r="A27" s="1">
        <v>795429</v>
      </c>
      <c r="B27" t="s">
        <v>40</v>
      </c>
      <c r="C27" s="1"/>
      <c r="D27" s="1"/>
      <c r="E27" s="1"/>
      <c r="F27" s="1"/>
      <c r="G27" s="1">
        <v>203</v>
      </c>
      <c r="H27" s="1">
        <v>188</v>
      </c>
      <c r="I27" s="1">
        <v>236</v>
      </c>
      <c r="J27" s="1">
        <f t="shared" si="5"/>
        <v>3</v>
      </c>
      <c r="K27" s="1">
        <f t="shared" si="6"/>
        <v>627</v>
      </c>
      <c r="L27" s="2">
        <f t="shared" si="7"/>
        <v>209</v>
      </c>
    </row>
    <row r="28" spans="1:12" ht="12.75">
      <c r="A28" s="1">
        <v>455474</v>
      </c>
      <c r="B28" t="s">
        <v>31</v>
      </c>
      <c r="C28" s="1">
        <v>236</v>
      </c>
      <c r="D28" s="1">
        <v>195</v>
      </c>
      <c r="E28" s="1">
        <v>174</v>
      </c>
      <c r="F28" s="1"/>
      <c r="G28" s="1"/>
      <c r="H28" s="1">
        <v>190</v>
      </c>
      <c r="I28" s="1">
        <v>195</v>
      </c>
      <c r="J28" s="1">
        <f>COUNT(C28:I28)</f>
        <v>5</v>
      </c>
      <c r="K28" s="1">
        <f>SUM(C28:I28)</f>
        <v>990</v>
      </c>
      <c r="L28" s="2">
        <f>IF(K28=0,"",K28/J28)</f>
        <v>198</v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2:12" ht="12.75">
      <c r="B31" t="s">
        <v>23</v>
      </c>
      <c r="C31" s="22">
        <f>SUM(C20:C29)</f>
        <v>1130</v>
      </c>
      <c r="D31" s="22">
        <f aca="true" t="shared" si="8" ref="D31:K31">SUM(D20:D29)</f>
        <v>1046</v>
      </c>
      <c r="E31" s="22">
        <f t="shared" si="8"/>
        <v>1060</v>
      </c>
      <c r="F31" s="22">
        <f t="shared" si="8"/>
        <v>1009</v>
      </c>
      <c r="G31" s="22">
        <f t="shared" si="8"/>
        <v>986</v>
      </c>
      <c r="H31" s="22">
        <f t="shared" si="8"/>
        <v>1047</v>
      </c>
      <c r="I31" s="22">
        <f t="shared" si="8"/>
        <v>1025</v>
      </c>
      <c r="J31" s="22">
        <f t="shared" si="8"/>
        <v>35</v>
      </c>
      <c r="K31" s="22">
        <f t="shared" si="8"/>
        <v>7303</v>
      </c>
      <c r="L31" s="23"/>
    </row>
    <row r="32" spans="2:12" ht="12.75">
      <c r="B32" t="s">
        <v>24</v>
      </c>
      <c r="C32" s="1">
        <v>932</v>
      </c>
      <c r="D32" s="1">
        <v>965</v>
      </c>
      <c r="E32" s="1">
        <v>1029</v>
      </c>
      <c r="F32" s="1">
        <v>1128</v>
      </c>
      <c r="G32" s="1">
        <v>1047</v>
      </c>
      <c r="H32" s="1">
        <v>994</v>
      </c>
      <c r="I32" s="1">
        <v>1059</v>
      </c>
      <c r="J32" s="1"/>
      <c r="K32" s="1">
        <f>SUM(C32:I32)</f>
        <v>7154</v>
      </c>
      <c r="L32" s="2"/>
    </row>
    <row r="33" spans="2:12" ht="12.75">
      <c r="B33" t="s">
        <v>25</v>
      </c>
      <c r="C33" s="1">
        <f aca="true" t="shared" si="9" ref="C33:I33">IF(C31&gt;C32,2,0)</f>
        <v>2</v>
      </c>
      <c r="D33" s="1">
        <f t="shared" si="9"/>
        <v>2</v>
      </c>
      <c r="E33" s="1">
        <f t="shared" si="9"/>
        <v>2</v>
      </c>
      <c r="F33" s="1">
        <f t="shared" si="9"/>
        <v>0</v>
      </c>
      <c r="G33" s="1">
        <f t="shared" si="9"/>
        <v>0</v>
      </c>
      <c r="H33" s="1">
        <f t="shared" si="9"/>
        <v>2</v>
      </c>
      <c r="I33" s="1">
        <f t="shared" si="9"/>
        <v>0</v>
      </c>
      <c r="J33" s="1"/>
      <c r="K33" s="1">
        <f>SUM(C33:I33)</f>
        <v>8</v>
      </c>
      <c r="L33" s="2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">
        <v>190</v>
      </c>
      <c r="D35" s="1">
        <v>237</v>
      </c>
      <c r="E35" s="1">
        <v>209</v>
      </c>
      <c r="F35" s="1">
        <v>200</v>
      </c>
      <c r="G35" s="1">
        <v>214</v>
      </c>
      <c r="H35" s="1">
        <v>225</v>
      </c>
      <c r="I35" s="1">
        <v>228</v>
      </c>
      <c r="J35" s="1">
        <f aca="true" t="shared" si="10" ref="J35:J43">COUNT(C35:I35)</f>
        <v>7</v>
      </c>
      <c r="K35" s="1">
        <f aca="true" t="shared" si="11" ref="K35:K43">SUM(C35:I35)</f>
        <v>1503</v>
      </c>
      <c r="L35" s="2">
        <f aca="true" t="shared" si="12" ref="L35:L43">IF(K35=0,"",K35/J35)</f>
        <v>214.71428571428572</v>
      </c>
    </row>
    <row r="36" spans="1:12" ht="12.75">
      <c r="A36" s="1">
        <v>50318</v>
      </c>
      <c r="B36" t="s">
        <v>34</v>
      </c>
      <c r="C36" s="1">
        <v>237</v>
      </c>
      <c r="D36" s="1">
        <v>206</v>
      </c>
      <c r="E36" s="1">
        <v>215</v>
      </c>
      <c r="F36" s="1">
        <v>227</v>
      </c>
      <c r="G36" s="1">
        <v>224</v>
      </c>
      <c r="H36" s="1">
        <v>197</v>
      </c>
      <c r="I36" s="1">
        <v>204</v>
      </c>
      <c r="J36" s="1">
        <f t="shared" si="10"/>
        <v>7</v>
      </c>
      <c r="K36" s="1">
        <f t="shared" si="11"/>
        <v>1510</v>
      </c>
      <c r="L36" s="2">
        <f t="shared" si="12"/>
        <v>215.71428571428572</v>
      </c>
    </row>
    <row r="37" spans="1:12" ht="12.75">
      <c r="A37" s="1">
        <v>6270</v>
      </c>
      <c r="B37" t="s">
        <v>35</v>
      </c>
      <c r="C37" s="1">
        <v>245</v>
      </c>
      <c r="D37" s="1">
        <v>226</v>
      </c>
      <c r="E37" s="1">
        <v>268</v>
      </c>
      <c r="F37" s="1">
        <v>214</v>
      </c>
      <c r="G37" s="1">
        <v>172</v>
      </c>
      <c r="H37" s="1"/>
      <c r="I37" s="1"/>
      <c r="J37" s="1">
        <f t="shared" si="10"/>
        <v>5</v>
      </c>
      <c r="K37" s="1">
        <f t="shared" si="11"/>
        <v>1125</v>
      </c>
      <c r="L37" s="2">
        <f t="shared" si="12"/>
        <v>225</v>
      </c>
    </row>
    <row r="38" spans="1:12" ht="12.75">
      <c r="A38" s="1">
        <v>470074</v>
      </c>
      <c r="B38" t="s">
        <v>36</v>
      </c>
      <c r="C38" s="1"/>
      <c r="D38" s="1"/>
      <c r="E38" s="1"/>
      <c r="F38" s="1"/>
      <c r="G38" s="1"/>
      <c r="H38" s="1">
        <v>208</v>
      </c>
      <c r="I38" s="1">
        <v>181</v>
      </c>
      <c r="J38" s="1">
        <f t="shared" si="10"/>
        <v>2</v>
      </c>
      <c r="K38" s="1">
        <f t="shared" si="11"/>
        <v>389</v>
      </c>
      <c r="L38" s="2">
        <f t="shared" si="12"/>
        <v>194.5</v>
      </c>
    </row>
    <row r="39" spans="1:12" ht="12.75">
      <c r="A39" s="1">
        <v>188956</v>
      </c>
      <c r="B39" t="s">
        <v>38</v>
      </c>
      <c r="C39" s="1">
        <v>214</v>
      </c>
      <c r="D39" s="1">
        <v>290</v>
      </c>
      <c r="E39" s="1">
        <v>181</v>
      </c>
      <c r="F39" s="1">
        <v>202</v>
      </c>
      <c r="G39" s="1">
        <v>173</v>
      </c>
      <c r="H39" s="1"/>
      <c r="I39" s="1"/>
      <c r="J39" s="1">
        <f t="shared" si="10"/>
        <v>5</v>
      </c>
      <c r="K39" s="1">
        <f t="shared" si="11"/>
        <v>1060</v>
      </c>
      <c r="L39" s="2">
        <f t="shared" si="12"/>
        <v>212</v>
      </c>
    </row>
    <row r="40" spans="1:12" ht="12.75">
      <c r="A40" s="1">
        <v>949523</v>
      </c>
      <c r="B40" t="s">
        <v>39</v>
      </c>
      <c r="C40" s="1">
        <v>185</v>
      </c>
      <c r="D40" s="1">
        <v>206</v>
      </c>
      <c r="E40" s="1">
        <v>241</v>
      </c>
      <c r="F40" s="1">
        <v>266</v>
      </c>
      <c r="G40" s="1">
        <v>199</v>
      </c>
      <c r="H40" s="1">
        <v>210</v>
      </c>
      <c r="I40" s="1">
        <v>209</v>
      </c>
      <c r="J40" s="1">
        <f t="shared" si="10"/>
        <v>7</v>
      </c>
      <c r="K40" s="1">
        <f t="shared" si="11"/>
        <v>1516</v>
      </c>
      <c r="L40" s="2">
        <f t="shared" si="12"/>
        <v>216.57142857142858</v>
      </c>
    </row>
    <row r="41" spans="1:12" ht="12.75">
      <c r="A41" s="1">
        <v>912859</v>
      </c>
      <c r="B41" t="s">
        <v>54</v>
      </c>
      <c r="C41" s="1"/>
      <c r="D41" s="1"/>
      <c r="E41" s="1"/>
      <c r="F41" s="1"/>
      <c r="G41" s="1"/>
      <c r="H41" s="1"/>
      <c r="I41" s="1">
        <v>206</v>
      </c>
      <c r="J41" s="1">
        <f t="shared" si="10"/>
        <v>1</v>
      </c>
      <c r="K41" s="1">
        <f t="shared" si="11"/>
        <v>206</v>
      </c>
      <c r="L41" s="2">
        <f t="shared" si="12"/>
        <v>206</v>
      </c>
    </row>
    <row r="42" spans="1:12" ht="12.75">
      <c r="A42" s="1">
        <v>1183850</v>
      </c>
      <c r="B42" t="s">
        <v>55</v>
      </c>
      <c r="C42" s="1"/>
      <c r="D42" s="1"/>
      <c r="E42" s="1"/>
      <c r="F42" s="1"/>
      <c r="G42" s="1"/>
      <c r="H42" s="1">
        <v>154</v>
      </c>
      <c r="I42" s="1"/>
      <c r="J42" s="1">
        <f t="shared" si="10"/>
        <v>1</v>
      </c>
      <c r="K42" s="1">
        <f t="shared" si="11"/>
        <v>154</v>
      </c>
      <c r="L42" s="2">
        <f t="shared" si="12"/>
        <v>154</v>
      </c>
    </row>
    <row r="43" spans="1:12" ht="12.75">
      <c r="A43" s="1">
        <v>382523</v>
      </c>
      <c r="B43" t="s">
        <v>37</v>
      </c>
      <c r="C43" s="1"/>
      <c r="D43" s="1"/>
      <c r="E43" s="1"/>
      <c r="F43" s="1"/>
      <c r="G43" s="1"/>
      <c r="H43" s="1"/>
      <c r="I43" s="1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2:12" ht="12.75">
      <c r="B46" t="s">
        <v>23</v>
      </c>
      <c r="C46" s="22">
        <f>SUM(C35:C44)</f>
        <v>1071</v>
      </c>
      <c r="D46" s="22">
        <f aca="true" t="shared" si="13" ref="D46:K46">SUM(D35:D44)</f>
        <v>1165</v>
      </c>
      <c r="E46" s="22">
        <f t="shared" si="13"/>
        <v>1114</v>
      </c>
      <c r="F46" s="22">
        <f t="shared" si="13"/>
        <v>1109</v>
      </c>
      <c r="G46" s="22">
        <f t="shared" si="13"/>
        <v>982</v>
      </c>
      <c r="H46" s="22">
        <f t="shared" si="13"/>
        <v>994</v>
      </c>
      <c r="I46" s="22">
        <f t="shared" si="13"/>
        <v>1028</v>
      </c>
      <c r="J46" s="22">
        <f t="shared" si="13"/>
        <v>35</v>
      </c>
      <c r="K46" s="22">
        <f t="shared" si="13"/>
        <v>7463</v>
      </c>
      <c r="L46" s="23">
        <f>K46/J46</f>
        <v>213.22857142857143</v>
      </c>
    </row>
    <row r="47" spans="2:12" ht="12.75">
      <c r="B47" t="s">
        <v>24</v>
      </c>
      <c r="C47" s="1">
        <v>949</v>
      </c>
      <c r="D47" s="1">
        <v>1032</v>
      </c>
      <c r="E47" s="1">
        <v>1072</v>
      </c>
      <c r="F47" s="1">
        <v>1087</v>
      </c>
      <c r="G47" s="1">
        <v>1161</v>
      </c>
      <c r="H47" s="1">
        <v>1047</v>
      </c>
      <c r="I47" s="1">
        <v>1149</v>
      </c>
      <c r="J47" s="1"/>
      <c r="K47" s="1">
        <f>SUM(C47:I47)</f>
        <v>7497</v>
      </c>
      <c r="L47" s="2">
        <f>K47/J46</f>
        <v>214.2</v>
      </c>
    </row>
    <row r="48" spans="2:12" ht="12.75">
      <c r="B48" t="s">
        <v>25</v>
      </c>
      <c r="C48" s="1">
        <f aca="true" t="shared" si="14" ref="C48:I48">IF(C46&gt;C47,2,0)</f>
        <v>2</v>
      </c>
      <c r="D48" s="1">
        <f t="shared" si="14"/>
        <v>2</v>
      </c>
      <c r="E48" s="1">
        <f t="shared" si="14"/>
        <v>2</v>
      </c>
      <c r="F48" s="1">
        <f t="shared" si="14"/>
        <v>2</v>
      </c>
      <c r="G48" s="1">
        <f t="shared" si="14"/>
        <v>0</v>
      </c>
      <c r="H48" s="1">
        <f t="shared" si="14"/>
        <v>0</v>
      </c>
      <c r="I48" s="1">
        <f t="shared" si="14"/>
        <v>0</v>
      </c>
      <c r="J48" s="1"/>
      <c r="K48" s="1">
        <f>SUM(C48:I48)</f>
        <v>8</v>
      </c>
      <c r="L48" s="2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"/>
      <c r="D50" s="1"/>
      <c r="E50" s="1">
        <v>200</v>
      </c>
      <c r="F50" s="1">
        <v>217</v>
      </c>
      <c r="G50" s="1">
        <v>216</v>
      </c>
      <c r="H50" s="1">
        <v>211</v>
      </c>
      <c r="I50" s="1">
        <v>195</v>
      </c>
      <c r="J50" s="1">
        <f>COUNT(C50:I50)</f>
        <v>5</v>
      </c>
      <c r="K50" s="1">
        <f>SUM(C50:I50)</f>
        <v>1039</v>
      </c>
      <c r="L50" s="2">
        <f aca="true" t="shared" si="15" ref="L50:L58">IF(K50=0,"",K50/J50)</f>
        <v>207.8</v>
      </c>
    </row>
    <row r="51" spans="1:12" ht="12.75">
      <c r="A51" s="39">
        <v>57207</v>
      </c>
      <c r="B51" s="40" t="s">
        <v>82</v>
      </c>
      <c r="C51" s="1"/>
      <c r="D51" s="1"/>
      <c r="E51" s="1"/>
      <c r="F51" s="1"/>
      <c r="G51" s="1"/>
      <c r="H51" s="1"/>
      <c r="I51" s="1"/>
      <c r="J51" s="1">
        <f aca="true" t="shared" si="16" ref="J51:J57">COUNT(C51:I51)</f>
        <v>0</v>
      </c>
      <c r="K51" s="1">
        <f aca="true" t="shared" si="17" ref="K51:K57">SUM(C51:I51)</f>
        <v>0</v>
      </c>
      <c r="L51" s="2">
        <f t="shared" si="15"/>
      </c>
    </row>
    <row r="52" spans="1:12" ht="12.75">
      <c r="A52" s="39">
        <v>492361</v>
      </c>
      <c r="B52" s="40" t="s">
        <v>83</v>
      </c>
      <c r="C52" s="1">
        <v>213</v>
      </c>
      <c r="D52" s="1">
        <v>202</v>
      </c>
      <c r="E52" s="1">
        <v>213</v>
      </c>
      <c r="F52" s="1"/>
      <c r="G52" s="1"/>
      <c r="H52" s="1">
        <v>198</v>
      </c>
      <c r="I52" s="1">
        <v>207</v>
      </c>
      <c r="J52" s="1">
        <f>COUNT(C52:I52)</f>
        <v>5</v>
      </c>
      <c r="K52" s="1">
        <f>SUM(C52:I52)</f>
        <v>1033</v>
      </c>
      <c r="L52" s="2">
        <f t="shared" si="15"/>
        <v>206.6</v>
      </c>
    </row>
    <row r="53" spans="1:12" ht="12.75">
      <c r="A53" s="39">
        <v>766828</v>
      </c>
      <c r="B53" s="40" t="s">
        <v>30</v>
      </c>
      <c r="C53" s="1">
        <v>191</v>
      </c>
      <c r="D53" s="1">
        <v>213</v>
      </c>
      <c r="E53" s="1">
        <v>207</v>
      </c>
      <c r="F53" s="1">
        <v>225</v>
      </c>
      <c r="G53" s="1">
        <v>233</v>
      </c>
      <c r="H53" s="1">
        <v>144</v>
      </c>
      <c r="I53" s="1"/>
      <c r="J53" s="1">
        <f t="shared" si="16"/>
        <v>6</v>
      </c>
      <c r="K53" s="1">
        <f t="shared" si="17"/>
        <v>1213</v>
      </c>
      <c r="L53" s="2">
        <f t="shared" si="15"/>
        <v>202.16666666666666</v>
      </c>
    </row>
    <row r="54" spans="1:12" ht="12.75">
      <c r="A54" s="39">
        <v>58602</v>
      </c>
      <c r="B54" s="40" t="s">
        <v>129</v>
      </c>
      <c r="C54" s="1">
        <v>245</v>
      </c>
      <c r="D54" s="1">
        <v>211</v>
      </c>
      <c r="E54" s="1">
        <v>215</v>
      </c>
      <c r="F54" s="1">
        <v>237</v>
      </c>
      <c r="G54" s="1">
        <v>173</v>
      </c>
      <c r="H54" s="1">
        <v>181</v>
      </c>
      <c r="I54" s="1">
        <v>152</v>
      </c>
      <c r="J54" s="1">
        <f>COUNT(C54:I54)</f>
        <v>7</v>
      </c>
      <c r="K54" s="1">
        <f>SUM(C54:I54)</f>
        <v>1414</v>
      </c>
      <c r="L54" s="2">
        <f t="shared" si="15"/>
        <v>202</v>
      </c>
    </row>
    <row r="55" spans="1:12" ht="12.75">
      <c r="A55" s="39">
        <v>670103</v>
      </c>
      <c r="B55" s="40" t="s">
        <v>84</v>
      </c>
      <c r="C55" s="1"/>
      <c r="D55" s="1"/>
      <c r="E55" s="1"/>
      <c r="F55" s="1">
        <v>235</v>
      </c>
      <c r="G55" s="1">
        <v>178</v>
      </c>
      <c r="H55" s="1"/>
      <c r="I55" s="1"/>
      <c r="J55" s="1">
        <f t="shared" si="16"/>
        <v>2</v>
      </c>
      <c r="K55" s="1">
        <f t="shared" si="17"/>
        <v>413</v>
      </c>
      <c r="L55" s="2">
        <f t="shared" si="15"/>
        <v>206.5</v>
      </c>
    </row>
    <row r="56" spans="1:12" ht="12.75">
      <c r="A56" s="39">
        <v>488658</v>
      </c>
      <c r="B56" s="40" t="s">
        <v>130</v>
      </c>
      <c r="C56" s="1">
        <v>236</v>
      </c>
      <c r="D56" s="1">
        <v>214</v>
      </c>
      <c r="E56" s="1">
        <v>237</v>
      </c>
      <c r="F56" s="1">
        <v>214</v>
      </c>
      <c r="G56" s="1">
        <v>205</v>
      </c>
      <c r="H56" s="1">
        <v>247</v>
      </c>
      <c r="I56" s="1">
        <v>217</v>
      </c>
      <c r="J56" s="1">
        <f>COUNT(C56:I56)</f>
        <v>7</v>
      </c>
      <c r="K56" s="1">
        <f>SUM(C56:I56)</f>
        <v>1570</v>
      </c>
      <c r="L56" s="2">
        <f t="shared" si="15"/>
        <v>224.28571428571428</v>
      </c>
    </row>
    <row r="57" spans="1:12" ht="12.75">
      <c r="A57" s="39">
        <v>360716</v>
      </c>
      <c r="B57" s="40" t="s">
        <v>85</v>
      </c>
      <c r="C57" s="1"/>
      <c r="D57" s="1"/>
      <c r="E57" s="1"/>
      <c r="F57" s="1"/>
      <c r="G57" s="1"/>
      <c r="H57" s="1"/>
      <c r="I57" s="1"/>
      <c r="J57" s="1">
        <f t="shared" si="16"/>
        <v>0</v>
      </c>
      <c r="K57" s="1">
        <f t="shared" si="17"/>
        <v>0</v>
      </c>
      <c r="L57" s="2">
        <f t="shared" si="15"/>
      </c>
    </row>
    <row r="58" spans="1:12" ht="12.75">
      <c r="A58" s="39">
        <v>1185098</v>
      </c>
      <c r="B58" s="40" t="s">
        <v>56</v>
      </c>
      <c r="C58" s="1">
        <v>195</v>
      </c>
      <c r="D58" s="1">
        <v>181</v>
      </c>
      <c r="E58" s="1"/>
      <c r="F58" s="1"/>
      <c r="G58" s="1"/>
      <c r="H58" s="1"/>
      <c r="I58" s="1">
        <v>223</v>
      </c>
      <c r="J58" s="1">
        <f>COUNT(C58:I58)</f>
        <v>3</v>
      </c>
      <c r="K58" s="1">
        <f>SUM(C58:I58)</f>
        <v>599</v>
      </c>
      <c r="L58" s="2">
        <f t="shared" si="15"/>
        <v>199.66666666666666</v>
      </c>
    </row>
    <row r="59" spans="1:12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2"/>
    </row>
    <row r="61" spans="2:12" ht="12.75">
      <c r="B61" t="s">
        <v>23</v>
      </c>
      <c r="C61" s="22">
        <f>SUM(C50:C59)</f>
        <v>1080</v>
      </c>
      <c r="D61" s="22">
        <f aca="true" t="shared" si="18" ref="D61:K61">SUM(D50:D59)</f>
        <v>1021</v>
      </c>
      <c r="E61" s="22">
        <f t="shared" si="18"/>
        <v>1072</v>
      </c>
      <c r="F61" s="22">
        <f t="shared" si="18"/>
        <v>1128</v>
      </c>
      <c r="G61" s="22">
        <f t="shared" si="18"/>
        <v>1005</v>
      </c>
      <c r="H61" s="22">
        <f t="shared" si="18"/>
        <v>981</v>
      </c>
      <c r="I61" s="22">
        <f t="shared" si="18"/>
        <v>994</v>
      </c>
      <c r="J61" s="22">
        <f t="shared" si="18"/>
        <v>35</v>
      </c>
      <c r="K61" s="22">
        <f t="shared" si="18"/>
        <v>7281</v>
      </c>
      <c r="L61" s="23">
        <f>K61/J61</f>
        <v>208.02857142857144</v>
      </c>
    </row>
    <row r="62" spans="2:12" ht="12.75">
      <c r="B62" t="s">
        <v>24</v>
      </c>
      <c r="C62" s="1">
        <v>1005</v>
      </c>
      <c r="D62" s="1">
        <v>1052</v>
      </c>
      <c r="E62" s="1">
        <v>1114</v>
      </c>
      <c r="F62" s="1">
        <v>1009</v>
      </c>
      <c r="G62" s="1">
        <v>1025</v>
      </c>
      <c r="H62" s="1">
        <v>982</v>
      </c>
      <c r="I62" s="1">
        <v>1009</v>
      </c>
      <c r="J62" s="1"/>
      <c r="K62" s="1">
        <f>SUM(C62:I62)</f>
        <v>7196</v>
      </c>
      <c r="L62" s="2">
        <f>K62/J61</f>
        <v>205.6</v>
      </c>
    </row>
    <row r="63" spans="2:12" ht="12.75">
      <c r="B63" t="s">
        <v>25</v>
      </c>
      <c r="C63" s="1">
        <f aca="true" t="shared" si="19" ref="C63:I63">IF(C61&gt;C62,2,0)</f>
        <v>2</v>
      </c>
      <c r="D63" s="1">
        <f t="shared" si="19"/>
        <v>0</v>
      </c>
      <c r="E63" s="1">
        <f t="shared" si="19"/>
        <v>0</v>
      </c>
      <c r="F63" s="1">
        <f t="shared" si="19"/>
        <v>2</v>
      </c>
      <c r="G63" s="1">
        <f t="shared" si="19"/>
        <v>0</v>
      </c>
      <c r="H63" s="1">
        <f t="shared" si="19"/>
        <v>0</v>
      </c>
      <c r="I63" s="1">
        <f t="shared" si="19"/>
        <v>0</v>
      </c>
      <c r="J63" s="1"/>
      <c r="K63" s="1">
        <f>SUM(C63:I63)</f>
        <v>4</v>
      </c>
      <c r="L63" s="2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">
        <v>191</v>
      </c>
      <c r="D65" s="1">
        <v>235</v>
      </c>
      <c r="E65" s="1">
        <v>231</v>
      </c>
      <c r="F65" s="1">
        <v>225</v>
      </c>
      <c r="G65" s="1">
        <v>158</v>
      </c>
      <c r="H65" s="1">
        <v>179</v>
      </c>
      <c r="I65" s="1"/>
      <c r="J65" s="1">
        <f>COUNT(C65:I65)</f>
        <v>6</v>
      </c>
      <c r="K65" s="1">
        <f>SUM(C65:I65)</f>
        <v>1219</v>
      </c>
      <c r="L65" s="2">
        <f aca="true" t="shared" si="20" ref="L65:L72">IF(K65=0,"",K65/J65)</f>
        <v>203.16666666666666</v>
      </c>
    </row>
    <row r="66" spans="1:12" ht="12.75">
      <c r="A66" s="39">
        <v>1102087</v>
      </c>
      <c r="B66" s="40" t="s">
        <v>87</v>
      </c>
      <c r="C66" s="1"/>
      <c r="D66" s="1"/>
      <c r="E66" s="1">
        <v>200</v>
      </c>
      <c r="F66" s="1">
        <v>168</v>
      </c>
      <c r="G66" s="1"/>
      <c r="H66" s="1"/>
      <c r="I66" s="1">
        <v>218</v>
      </c>
      <c r="J66" s="1">
        <f aca="true" t="shared" si="21" ref="J66:J72">COUNT(C66:I66)</f>
        <v>3</v>
      </c>
      <c r="K66" s="1">
        <f aca="true" t="shared" si="22" ref="K66:K72">SUM(C66:I66)</f>
        <v>586</v>
      </c>
      <c r="L66" s="2">
        <f t="shared" si="20"/>
        <v>195.33333333333334</v>
      </c>
    </row>
    <row r="67" spans="1:12" ht="12.75">
      <c r="A67" s="39">
        <v>60496</v>
      </c>
      <c r="B67" s="40" t="s">
        <v>88</v>
      </c>
      <c r="C67" s="1">
        <v>184</v>
      </c>
      <c r="D67" s="1">
        <v>225</v>
      </c>
      <c r="E67" s="1">
        <v>200</v>
      </c>
      <c r="F67" s="1">
        <v>258</v>
      </c>
      <c r="G67" s="1">
        <v>190</v>
      </c>
      <c r="H67" s="1">
        <v>161</v>
      </c>
      <c r="I67" s="1">
        <v>170</v>
      </c>
      <c r="J67" s="1">
        <f t="shared" si="21"/>
        <v>7</v>
      </c>
      <c r="K67" s="1">
        <f t="shared" si="22"/>
        <v>1388</v>
      </c>
      <c r="L67" s="2">
        <f t="shared" si="20"/>
        <v>198.28571428571428</v>
      </c>
    </row>
    <row r="68" spans="1:12" ht="12.75">
      <c r="A68" s="39">
        <v>670308</v>
      </c>
      <c r="B68" s="40" t="s">
        <v>89</v>
      </c>
      <c r="C68" s="1">
        <v>194</v>
      </c>
      <c r="D68" s="1"/>
      <c r="E68" s="1"/>
      <c r="F68" s="1"/>
      <c r="G68" s="1"/>
      <c r="H68" s="1"/>
      <c r="I68" s="1"/>
      <c r="J68" s="1">
        <f t="shared" si="21"/>
        <v>1</v>
      </c>
      <c r="K68" s="1">
        <f t="shared" si="22"/>
        <v>194</v>
      </c>
      <c r="L68" s="2">
        <f t="shared" si="20"/>
        <v>194</v>
      </c>
    </row>
    <row r="69" spans="1:12" ht="12.75">
      <c r="A69" s="39">
        <v>261785</v>
      </c>
      <c r="B69" s="40" t="s">
        <v>90</v>
      </c>
      <c r="C69" s="1"/>
      <c r="D69" s="1"/>
      <c r="E69" s="1"/>
      <c r="F69" s="1"/>
      <c r="G69" s="1"/>
      <c r="H69" s="1">
        <v>202</v>
      </c>
      <c r="I69" s="1">
        <v>238</v>
      </c>
      <c r="J69" s="1">
        <f t="shared" si="21"/>
        <v>2</v>
      </c>
      <c r="K69" s="1">
        <f t="shared" si="22"/>
        <v>440</v>
      </c>
      <c r="L69" s="2">
        <f t="shared" si="20"/>
        <v>220</v>
      </c>
    </row>
    <row r="70" spans="1:12" ht="12.75">
      <c r="A70" s="39">
        <v>494658</v>
      </c>
      <c r="B70" s="40" t="s">
        <v>92</v>
      </c>
      <c r="C70" s="1">
        <v>202</v>
      </c>
      <c r="D70" s="1">
        <v>228</v>
      </c>
      <c r="E70" s="1">
        <v>193</v>
      </c>
      <c r="F70" s="1">
        <v>193</v>
      </c>
      <c r="G70" s="1">
        <v>245</v>
      </c>
      <c r="H70" s="1">
        <v>194</v>
      </c>
      <c r="I70" s="1">
        <v>211</v>
      </c>
      <c r="J70" s="1">
        <f>COUNT(C70:I70)</f>
        <v>7</v>
      </c>
      <c r="K70" s="1">
        <f>SUM(C70:I70)</f>
        <v>1466</v>
      </c>
      <c r="L70" s="2">
        <f>IF(K70=0,"",K70/J70)</f>
        <v>209.42857142857142</v>
      </c>
    </row>
    <row r="71" spans="1:12" ht="12.75">
      <c r="A71" s="39">
        <v>91642</v>
      </c>
      <c r="B71" s="40" t="s">
        <v>91</v>
      </c>
      <c r="C71" s="1"/>
      <c r="D71" s="1">
        <v>163</v>
      </c>
      <c r="E71" s="1"/>
      <c r="F71" s="1"/>
      <c r="G71" s="1">
        <v>170</v>
      </c>
      <c r="H71" s="1"/>
      <c r="I71" s="1"/>
      <c r="J71" s="1">
        <f>COUNT(C71:I71)</f>
        <v>2</v>
      </c>
      <c r="K71" s="1">
        <f>SUM(C71:I71)</f>
        <v>333</v>
      </c>
      <c r="L71" s="2">
        <f>IF(K71=0,"",K71/J71)</f>
        <v>166.5</v>
      </c>
    </row>
    <row r="72" spans="1:12" ht="12.75">
      <c r="A72" s="39">
        <v>1021125</v>
      </c>
      <c r="B72" s="40" t="s">
        <v>93</v>
      </c>
      <c r="C72" s="1">
        <v>191</v>
      </c>
      <c r="D72" s="1">
        <v>203</v>
      </c>
      <c r="E72" s="1">
        <v>205</v>
      </c>
      <c r="F72" s="1">
        <v>243</v>
      </c>
      <c r="G72" s="1">
        <v>211</v>
      </c>
      <c r="H72" s="1">
        <v>246</v>
      </c>
      <c r="I72" s="1">
        <v>215</v>
      </c>
      <c r="J72" s="1">
        <f t="shared" si="21"/>
        <v>7</v>
      </c>
      <c r="K72" s="1">
        <f t="shared" si="22"/>
        <v>1514</v>
      </c>
      <c r="L72" s="2">
        <f t="shared" si="20"/>
        <v>216.28571428571428</v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2"/>
    </row>
    <row r="76" spans="2:12" ht="12.75">
      <c r="B76" t="s">
        <v>23</v>
      </c>
      <c r="C76" s="22">
        <f>SUM(C65:C74)</f>
        <v>962</v>
      </c>
      <c r="D76" s="22">
        <f aca="true" t="shared" si="23" ref="D76:K76">SUM(D65:D74)</f>
        <v>1054</v>
      </c>
      <c r="E76" s="22">
        <f t="shared" si="23"/>
        <v>1029</v>
      </c>
      <c r="F76" s="22">
        <f t="shared" si="23"/>
        <v>1087</v>
      </c>
      <c r="G76" s="22">
        <f t="shared" si="23"/>
        <v>974</v>
      </c>
      <c r="H76" s="22">
        <f t="shared" si="23"/>
        <v>982</v>
      </c>
      <c r="I76" s="22">
        <f t="shared" si="23"/>
        <v>1052</v>
      </c>
      <c r="J76" s="22">
        <f t="shared" si="23"/>
        <v>35</v>
      </c>
      <c r="K76" s="22">
        <f t="shared" si="23"/>
        <v>7140</v>
      </c>
      <c r="L76" s="23">
        <f>K76/J76</f>
        <v>204</v>
      </c>
    </row>
    <row r="77" spans="2:12" ht="12.75">
      <c r="B77" t="s">
        <v>24</v>
      </c>
      <c r="C77" s="1">
        <v>1001</v>
      </c>
      <c r="D77" s="1">
        <v>1073</v>
      </c>
      <c r="E77" s="1">
        <v>1060</v>
      </c>
      <c r="F77" s="1">
        <v>1109</v>
      </c>
      <c r="G77" s="1">
        <v>1040</v>
      </c>
      <c r="H77" s="1">
        <v>981</v>
      </c>
      <c r="I77" s="1">
        <v>1036</v>
      </c>
      <c r="J77" s="1"/>
      <c r="K77" s="1">
        <f>SUM(C77:I77)</f>
        <v>7300</v>
      </c>
      <c r="L77" s="2">
        <f>K77/J76</f>
        <v>208.57142857142858</v>
      </c>
    </row>
    <row r="78" spans="2:12" ht="12.75">
      <c r="B78" t="s">
        <v>25</v>
      </c>
      <c r="C78" s="1">
        <f aca="true" t="shared" si="24" ref="C78:I78">IF(C76&gt;C77,2,0)</f>
        <v>0</v>
      </c>
      <c r="D78" s="1">
        <f t="shared" si="24"/>
        <v>0</v>
      </c>
      <c r="E78" s="1">
        <f t="shared" si="24"/>
        <v>0</v>
      </c>
      <c r="F78" s="1">
        <f t="shared" si="24"/>
        <v>0</v>
      </c>
      <c r="G78" s="1">
        <f t="shared" si="24"/>
        <v>0</v>
      </c>
      <c r="H78" s="1">
        <f t="shared" si="24"/>
        <v>2</v>
      </c>
      <c r="I78" s="1">
        <f t="shared" si="24"/>
        <v>2</v>
      </c>
      <c r="J78" s="1"/>
      <c r="K78" s="1">
        <f>SUM(C78:I78)</f>
        <v>4</v>
      </c>
      <c r="L78" s="2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/>
      <c r="F80" s="1"/>
      <c r="G80" s="1"/>
      <c r="H80" s="1"/>
      <c r="I80" s="1"/>
      <c r="J80" s="1">
        <f>COUNT(C80:I80)</f>
        <v>0</v>
      </c>
      <c r="K80" s="1">
        <f>SUM(C80:I80)</f>
        <v>0</v>
      </c>
      <c r="L80" s="2">
        <f aca="true" t="shared" si="25" ref="L80:L88">IF(K80=0,"",K80/J80)</f>
      </c>
    </row>
    <row r="81" spans="1:12" ht="12.75">
      <c r="A81" s="39">
        <v>398772</v>
      </c>
      <c r="B81" s="40" t="s">
        <v>94</v>
      </c>
      <c r="C81" s="1">
        <v>181</v>
      </c>
      <c r="D81" s="1">
        <v>165</v>
      </c>
      <c r="E81" s="1"/>
      <c r="F81" s="1"/>
      <c r="G81" s="1">
        <v>162</v>
      </c>
      <c r="H81" s="1">
        <v>230</v>
      </c>
      <c r="I81" s="1">
        <v>169</v>
      </c>
      <c r="J81" s="1">
        <f aca="true" t="shared" si="26" ref="J81:J86">COUNT(C81:I81)</f>
        <v>5</v>
      </c>
      <c r="K81" s="1">
        <f aca="true" t="shared" si="27" ref="K81:K86">SUM(C81:I81)</f>
        <v>907</v>
      </c>
      <c r="L81" s="2">
        <f t="shared" si="25"/>
        <v>181.4</v>
      </c>
    </row>
    <row r="82" spans="1:12" ht="12.75">
      <c r="A82" s="39">
        <v>739642</v>
      </c>
      <c r="B82" s="40" t="s">
        <v>139</v>
      </c>
      <c r="C82" s="1"/>
      <c r="D82" s="1"/>
      <c r="E82" s="1"/>
      <c r="F82" s="1"/>
      <c r="G82" s="1"/>
      <c r="H82" s="1"/>
      <c r="I82" s="1"/>
      <c r="J82" s="1">
        <f t="shared" si="26"/>
        <v>0</v>
      </c>
      <c r="K82" s="1">
        <f t="shared" si="27"/>
        <v>0</v>
      </c>
      <c r="L82" s="2">
        <f t="shared" si="25"/>
      </c>
    </row>
    <row r="83" spans="1:12" ht="12.75">
      <c r="A83" s="39">
        <v>739634</v>
      </c>
      <c r="B83" s="40" t="s">
        <v>95</v>
      </c>
      <c r="C83" s="1">
        <v>203</v>
      </c>
      <c r="D83" s="1">
        <v>182</v>
      </c>
      <c r="E83" s="1">
        <v>207</v>
      </c>
      <c r="F83" s="1">
        <v>155</v>
      </c>
      <c r="G83" s="1"/>
      <c r="H83" s="1"/>
      <c r="I83" s="1"/>
      <c r="J83" s="1">
        <f t="shared" si="26"/>
        <v>4</v>
      </c>
      <c r="K83" s="1">
        <f t="shared" si="27"/>
        <v>747</v>
      </c>
      <c r="L83" s="2">
        <f t="shared" si="25"/>
        <v>186.75</v>
      </c>
    </row>
    <row r="84" spans="1:12" ht="12.75">
      <c r="A84" s="39">
        <v>408778</v>
      </c>
      <c r="B84" s="40" t="s">
        <v>96</v>
      </c>
      <c r="C84" s="1"/>
      <c r="D84" s="1"/>
      <c r="E84" s="1">
        <v>212</v>
      </c>
      <c r="F84" s="1">
        <v>197</v>
      </c>
      <c r="G84" s="1">
        <v>210</v>
      </c>
      <c r="H84" s="1">
        <v>209</v>
      </c>
      <c r="I84" s="1">
        <v>224</v>
      </c>
      <c r="J84" s="1">
        <f t="shared" si="26"/>
        <v>5</v>
      </c>
      <c r="K84" s="1">
        <f t="shared" si="27"/>
        <v>1052</v>
      </c>
      <c r="L84" s="2">
        <f t="shared" si="25"/>
        <v>210.4</v>
      </c>
    </row>
    <row r="85" spans="1:12" ht="12.75">
      <c r="A85" s="39">
        <v>981451</v>
      </c>
      <c r="B85" s="40" t="s">
        <v>97</v>
      </c>
      <c r="C85" s="1">
        <v>145</v>
      </c>
      <c r="D85" s="1"/>
      <c r="E85" s="1"/>
      <c r="F85" s="1"/>
      <c r="G85" s="1"/>
      <c r="H85" s="1"/>
      <c r="I85" s="1"/>
      <c r="J85" s="1">
        <f t="shared" si="26"/>
        <v>1</v>
      </c>
      <c r="K85" s="1">
        <f t="shared" si="27"/>
        <v>145</v>
      </c>
      <c r="L85" s="2">
        <f t="shared" si="25"/>
        <v>145</v>
      </c>
    </row>
    <row r="86" spans="1:12" ht="12.75">
      <c r="A86" s="39">
        <v>438758</v>
      </c>
      <c r="B86" s="40" t="s">
        <v>98</v>
      </c>
      <c r="C86" s="1"/>
      <c r="D86" s="1">
        <v>219</v>
      </c>
      <c r="E86" s="1">
        <v>164</v>
      </c>
      <c r="F86" s="1">
        <v>215</v>
      </c>
      <c r="G86" s="1">
        <v>226</v>
      </c>
      <c r="H86" s="1">
        <v>190</v>
      </c>
      <c r="I86" s="1">
        <v>258</v>
      </c>
      <c r="J86" s="1">
        <f t="shared" si="26"/>
        <v>6</v>
      </c>
      <c r="K86" s="1">
        <f t="shared" si="27"/>
        <v>1272</v>
      </c>
      <c r="L86" s="2">
        <f t="shared" si="25"/>
        <v>212</v>
      </c>
    </row>
    <row r="87" spans="1:12" ht="12.75">
      <c r="A87" s="39">
        <v>696226</v>
      </c>
      <c r="B87" s="40" t="s">
        <v>99</v>
      </c>
      <c r="C87" s="1">
        <v>218</v>
      </c>
      <c r="D87" s="1">
        <v>165</v>
      </c>
      <c r="E87" s="1">
        <v>221</v>
      </c>
      <c r="F87" s="1">
        <v>235</v>
      </c>
      <c r="G87" s="1">
        <v>184</v>
      </c>
      <c r="H87" s="1">
        <v>237</v>
      </c>
      <c r="I87" s="1">
        <v>193</v>
      </c>
      <c r="J87" s="1">
        <f>COUNT(C87:I87)</f>
        <v>7</v>
      </c>
      <c r="K87" s="1">
        <f>SUM(C87:I87)</f>
        <v>1453</v>
      </c>
      <c r="L87" s="2">
        <f t="shared" si="25"/>
        <v>207.57142857142858</v>
      </c>
    </row>
    <row r="88" spans="1:12" ht="12.75">
      <c r="A88" s="39">
        <v>856312</v>
      </c>
      <c r="B88" s="40" t="s">
        <v>100</v>
      </c>
      <c r="C88" s="1">
        <v>202</v>
      </c>
      <c r="D88" s="1">
        <v>234</v>
      </c>
      <c r="E88" s="1">
        <v>245</v>
      </c>
      <c r="F88" s="1">
        <v>179</v>
      </c>
      <c r="G88" s="1">
        <v>258</v>
      </c>
      <c r="H88" s="1">
        <v>213</v>
      </c>
      <c r="I88" s="1">
        <v>165</v>
      </c>
      <c r="J88" s="1">
        <f>COUNT(C88:I88)</f>
        <v>7</v>
      </c>
      <c r="K88" s="1">
        <f>SUM(C88:I88)</f>
        <v>1496</v>
      </c>
      <c r="L88" s="2">
        <f t="shared" si="25"/>
        <v>213.71428571428572</v>
      </c>
    </row>
    <row r="89" spans="1:12" ht="12.75">
      <c r="A89" s="1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ht="12.75">
      <c r="A90" s="1"/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2:12" ht="12.75">
      <c r="B91" t="s">
        <v>23</v>
      </c>
      <c r="C91" s="22">
        <f>SUM(C80:C90)</f>
        <v>949</v>
      </c>
      <c r="D91" s="22">
        <f aca="true" t="shared" si="28" ref="D91:K91">SUM(D80:D90)</f>
        <v>965</v>
      </c>
      <c r="E91" s="22">
        <f t="shared" si="28"/>
        <v>1049</v>
      </c>
      <c r="F91" s="22">
        <f t="shared" si="28"/>
        <v>981</v>
      </c>
      <c r="G91" s="22">
        <f t="shared" si="28"/>
        <v>1040</v>
      </c>
      <c r="H91" s="22">
        <f t="shared" si="28"/>
        <v>1079</v>
      </c>
      <c r="I91" s="22">
        <f t="shared" si="28"/>
        <v>1009</v>
      </c>
      <c r="J91" s="22">
        <f t="shared" si="28"/>
        <v>35</v>
      </c>
      <c r="K91" s="22">
        <f t="shared" si="28"/>
        <v>7072</v>
      </c>
      <c r="L91" s="23">
        <f>K91/J91</f>
        <v>202.05714285714285</v>
      </c>
    </row>
    <row r="92" spans="2:12" ht="12.75">
      <c r="B92" t="s">
        <v>24</v>
      </c>
      <c r="C92" s="1">
        <v>1071</v>
      </c>
      <c r="D92" s="1">
        <v>1046</v>
      </c>
      <c r="E92" s="1">
        <v>1108</v>
      </c>
      <c r="F92" s="1">
        <v>1065</v>
      </c>
      <c r="G92" s="1">
        <v>974</v>
      </c>
      <c r="H92" s="1">
        <v>958</v>
      </c>
      <c r="I92" s="1">
        <v>994</v>
      </c>
      <c r="J92" s="1"/>
      <c r="K92" s="1">
        <f>SUM(C92:I92)</f>
        <v>7216</v>
      </c>
      <c r="L92" s="2">
        <f>K92/J91</f>
        <v>206.17142857142858</v>
      </c>
    </row>
    <row r="93" spans="2:12" ht="12.75">
      <c r="B93" t="s">
        <v>25</v>
      </c>
      <c r="C93" s="1">
        <f aca="true" t="shared" si="29" ref="C93:I93">IF(C91&gt;C92,2,0)</f>
        <v>0</v>
      </c>
      <c r="D93" s="1">
        <f t="shared" si="29"/>
        <v>0</v>
      </c>
      <c r="E93" s="1">
        <f t="shared" si="29"/>
        <v>0</v>
      </c>
      <c r="F93" s="1">
        <f t="shared" si="29"/>
        <v>0</v>
      </c>
      <c r="G93" s="1">
        <f t="shared" si="29"/>
        <v>2</v>
      </c>
      <c r="H93" s="1">
        <f t="shared" si="29"/>
        <v>2</v>
      </c>
      <c r="I93" s="1">
        <f t="shared" si="29"/>
        <v>2</v>
      </c>
      <c r="J93" s="1"/>
      <c r="K93" s="1">
        <f>SUM(C93:I93)</f>
        <v>6</v>
      </c>
      <c r="L93" s="2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"/>
      <c r="D95" s="1"/>
      <c r="E95" s="1"/>
      <c r="F95" s="1"/>
      <c r="G95" s="1">
        <v>245</v>
      </c>
      <c r="H95" s="1">
        <v>233</v>
      </c>
      <c r="I95" s="1">
        <v>233</v>
      </c>
      <c r="J95" s="1">
        <f aca="true" t="shared" si="30" ref="J95:J103">COUNT(C95:I95)</f>
        <v>3</v>
      </c>
      <c r="K95" s="1">
        <f aca="true" t="shared" si="31" ref="K95:K103">SUM(C95:I95)</f>
        <v>711</v>
      </c>
      <c r="L95" s="2">
        <f aca="true" t="shared" si="32" ref="L95:L104">IF(K95=0,"",K95/J95)</f>
        <v>237</v>
      </c>
    </row>
    <row r="96" spans="1:12" ht="12.75">
      <c r="A96" s="39">
        <v>244058</v>
      </c>
      <c r="B96" s="40" t="s">
        <v>141</v>
      </c>
      <c r="C96" s="1">
        <v>227</v>
      </c>
      <c r="D96" s="1">
        <v>188</v>
      </c>
      <c r="E96" s="1">
        <v>190</v>
      </c>
      <c r="F96" s="1">
        <v>225</v>
      </c>
      <c r="G96" s="1">
        <v>226</v>
      </c>
      <c r="H96" s="1">
        <v>190</v>
      </c>
      <c r="I96" s="1">
        <v>258</v>
      </c>
      <c r="J96" s="1">
        <f t="shared" si="30"/>
        <v>7</v>
      </c>
      <c r="K96" s="1">
        <f t="shared" si="31"/>
        <v>1504</v>
      </c>
      <c r="L96" s="2">
        <f t="shared" si="32"/>
        <v>214.85714285714286</v>
      </c>
    </row>
    <row r="97" spans="1:12" ht="12.75">
      <c r="A97" s="39">
        <v>388068</v>
      </c>
      <c r="B97" s="40" t="s">
        <v>102</v>
      </c>
      <c r="C97" s="1">
        <v>209</v>
      </c>
      <c r="D97" s="1">
        <v>197</v>
      </c>
      <c r="E97" s="1"/>
      <c r="F97" s="1"/>
      <c r="G97" s="1"/>
      <c r="H97" s="1"/>
      <c r="I97" s="1"/>
      <c r="J97" s="1">
        <f t="shared" si="30"/>
        <v>2</v>
      </c>
      <c r="K97" s="1">
        <f t="shared" si="31"/>
        <v>406</v>
      </c>
      <c r="L97" s="2">
        <f t="shared" si="32"/>
        <v>203</v>
      </c>
    </row>
    <row r="98" spans="1:12" ht="12.75">
      <c r="A98" s="39">
        <v>275638</v>
      </c>
      <c r="B98" s="40" t="s">
        <v>103</v>
      </c>
      <c r="C98" s="1">
        <v>183</v>
      </c>
      <c r="D98" s="1">
        <v>236</v>
      </c>
      <c r="E98" s="1">
        <v>216</v>
      </c>
      <c r="F98" s="1">
        <v>215</v>
      </c>
      <c r="G98" s="1">
        <v>217</v>
      </c>
      <c r="H98" s="1"/>
      <c r="I98" s="1"/>
      <c r="J98" s="1">
        <f t="shared" si="30"/>
        <v>5</v>
      </c>
      <c r="K98" s="1">
        <f t="shared" si="31"/>
        <v>1067</v>
      </c>
      <c r="L98" s="2">
        <f t="shared" si="32"/>
        <v>213.4</v>
      </c>
    </row>
    <row r="99" spans="1:12" ht="12.75">
      <c r="A99" s="39">
        <v>297852</v>
      </c>
      <c r="B99" s="40" t="s">
        <v>104</v>
      </c>
      <c r="C99" s="1">
        <v>183</v>
      </c>
      <c r="D99" s="1">
        <v>207</v>
      </c>
      <c r="E99" s="1">
        <v>206</v>
      </c>
      <c r="F99" s="1">
        <v>236</v>
      </c>
      <c r="G99" s="1">
        <v>220</v>
      </c>
      <c r="H99" s="1">
        <v>202</v>
      </c>
      <c r="I99" s="1">
        <v>198</v>
      </c>
      <c r="J99" s="1">
        <f t="shared" si="30"/>
        <v>7</v>
      </c>
      <c r="K99" s="1">
        <f t="shared" si="31"/>
        <v>1452</v>
      </c>
      <c r="L99" s="2">
        <f t="shared" si="32"/>
        <v>207.42857142857142</v>
      </c>
    </row>
    <row r="100" spans="1:12" ht="12.75">
      <c r="A100" s="39">
        <v>1127144</v>
      </c>
      <c r="B100" s="40" t="s">
        <v>152</v>
      </c>
      <c r="C100" s="1"/>
      <c r="D100" s="1"/>
      <c r="E100" s="1"/>
      <c r="F100" s="1"/>
      <c r="G100" s="1"/>
      <c r="H100" s="1"/>
      <c r="I100" s="1"/>
      <c r="J100" s="1">
        <f t="shared" si="30"/>
        <v>0</v>
      </c>
      <c r="K100" s="1">
        <f t="shared" si="31"/>
        <v>0</v>
      </c>
      <c r="L100" s="2">
        <f t="shared" si="32"/>
      </c>
    </row>
    <row r="101" spans="1:12" ht="12.75">
      <c r="A101" s="39">
        <v>514926</v>
      </c>
      <c r="B101" s="40" t="s">
        <v>32</v>
      </c>
      <c r="C101" s="1"/>
      <c r="D101" s="1"/>
      <c r="E101" s="1">
        <v>165</v>
      </c>
      <c r="F101" s="1"/>
      <c r="G101" s="1"/>
      <c r="H101" s="1"/>
      <c r="I101" s="1">
        <v>213</v>
      </c>
      <c r="J101" s="1">
        <f t="shared" si="30"/>
        <v>2</v>
      </c>
      <c r="K101" s="1">
        <f t="shared" si="31"/>
        <v>378</v>
      </c>
      <c r="L101" s="2">
        <f t="shared" si="32"/>
        <v>189</v>
      </c>
    </row>
    <row r="102" spans="1:12" ht="12.75">
      <c r="A102" s="39">
        <v>525480</v>
      </c>
      <c r="B102" s="40" t="s">
        <v>57</v>
      </c>
      <c r="C102" s="1"/>
      <c r="D102" s="1"/>
      <c r="E102" s="1"/>
      <c r="F102" s="1"/>
      <c r="G102" s="1"/>
      <c r="H102" s="1">
        <v>161</v>
      </c>
      <c r="I102" s="1"/>
      <c r="J102" s="1">
        <f t="shared" si="30"/>
        <v>1</v>
      </c>
      <c r="K102" s="1">
        <f t="shared" si="31"/>
        <v>161</v>
      </c>
      <c r="L102" s="2">
        <f t="shared" si="32"/>
        <v>161</v>
      </c>
    </row>
    <row r="103" spans="1:12" ht="12.75">
      <c r="A103" s="39">
        <v>921416</v>
      </c>
      <c r="B103" s="40" t="s">
        <v>132</v>
      </c>
      <c r="C103" s="1"/>
      <c r="D103" s="1"/>
      <c r="E103" s="1"/>
      <c r="F103" s="1">
        <v>167</v>
      </c>
      <c r="G103" s="1"/>
      <c r="H103" s="1"/>
      <c r="I103" s="1"/>
      <c r="J103" s="1">
        <f t="shared" si="30"/>
        <v>1</v>
      </c>
      <c r="K103" s="1">
        <f t="shared" si="31"/>
        <v>167</v>
      </c>
      <c r="L103" s="2">
        <f t="shared" si="32"/>
        <v>167</v>
      </c>
    </row>
    <row r="104" spans="1:12" ht="12.75">
      <c r="A104" s="39">
        <v>909513</v>
      </c>
      <c r="B104" s="40" t="s">
        <v>133</v>
      </c>
      <c r="C104" s="1">
        <v>203</v>
      </c>
      <c r="D104" s="1">
        <v>245</v>
      </c>
      <c r="E104" s="1">
        <v>182</v>
      </c>
      <c r="F104" s="1">
        <v>222</v>
      </c>
      <c r="G104" s="1">
        <v>253</v>
      </c>
      <c r="H104" s="1">
        <v>181</v>
      </c>
      <c r="I104" s="1">
        <v>157</v>
      </c>
      <c r="J104" s="1">
        <f>COUNT(C104:I104)</f>
        <v>7</v>
      </c>
      <c r="K104" s="1">
        <f>SUM(C104:I104)</f>
        <v>1443</v>
      </c>
      <c r="L104" s="2">
        <f t="shared" si="32"/>
        <v>206.14285714285714</v>
      </c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2"/>
    </row>
    <row r="106" spans="2:12" ht="12.75">
      <c r="B106" t="s">
        <v>23</v>
      </c>
      <c r="C106" s="22">
        <f>SUM(C95:C104)</f>
        <v>1005</v>
      </c>
      <c r="D106" s="22">
        <f aca="true" t="shared" si="33" ref="D106:K106">SUM(D95:D104)</f>
        <v>1073</v>
      </c>
      <c r="E106" s="22">
        <f t="shared" si="33"/>
        <v>959</v>
      </c>
      <c r="F106" s="22">
        <f t="shared" si="33"/>
        <v>1065</v>
      </c>
      <c r="G106" s="22">
        <f t="shared" si="33"/>
        <v>1161</v>
      </c>
      <c r="H106" s="22">
        <f t="shared" si="33"/>
        <v>967</v>
      </c>
      <c r="I106" s="22">
        <f t="shared" si="33"/>
        <v>1059</v>
      </c>
      <c r="J106" s="22">
        <f t="shared" si="33"/>
        <v>35</v>
      </c>
      <c r="K106" s="22">
        <f t="shared" si="33"/>
        <v>7289</v>
      </c>
      <c r="L106" s="23">
        <f>K106/J106</f>
        <v>208.25714285714287</v>
      </c>
    </row>
    <row r="107" spans="2:12" ht="12.75">
      <c r="B107" t="s">
        <v>24</v>
      </c>
      <c r="C107" s="1">
        <v>1080</v>
      </c>
      <c r="D107" s="1">
        <v>1054</v>
      </c>
      <c r="E107" s="1">
        <v>1036</v>
      </c>
      <c r="F107" s="1">
        <v>981</v>
      </c>
      <c r="G107" s="1">
        <v>982</v>
      </c>
      <c r="H107" s="1">
        <v>1030</v>
      </c>
      <c r="I107" s="1">
        <v>1025</v>
      </c>
      <c r="J107" s="1"/>
      <c r="K107" s="1">
        <f>SUM(C107:I107)</f>
        <v>7188</v>
      </c>
      <c r="L107" s="2">
        <f>K107/J106</f>
        <v>205.37142857142857</v>
      </c>
    </row>
    <row r="108" spans="2:12" ht="12.75">
      <c r="B108" t="s">
        <v>25</v>
      </c>
      <c r="C108" s="1">
        <f aca="true" t="shared" si="34" ref="C108:I108">IF(C106&gt;C107,2,0)</f>
        <v>0</v>
      </c>
      <c r="D108" s="1">
        <f t="shared" si="34"/>
        <v>2</v>
      </c>
      <c r="E108" s="1">
        <f t="shared" si="34"/>
        <v>0</v>
      </c>
      <c r="F108" s="1">
        <f t="shared" si="34"/>
        <v>2</v>
      </c>
      <c r="G108" s="1">
        <f t="shared" si="34"/>
        <v>2</v>
      </c>
      <c r="H108" s="1">
        <f t="shared" si="34"/>
        <v>0</v>
      </c>
      <c r="I108" s="1">
        <f t="shared" si="34"/>
        <v>2</v>
      </c>
      <c r="J108" s="1"/>
      <c r="K108" s="1">
        <f>SUM(C108:I108)</f>
        <v>8</v>
      </c>
      <c r="L108" s="2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>
        <v>182</v>
      </c>
      <c r="D110" s="1">
        <v>198</v>
      </c>
      <c r="E110" s="1">
        <v>214</v>
      </c>
      <c r="F110" s="1">
        <v>168</v>
      </c>
      <c r="G110" s="1"/>
      <c r="H110" s="1"/>
      <c r="I110" s="1"/>
      <c r="J110" s="1">
        <f aca="true" t="shared" si="35" ref="J110:J118">COUNT(C110:I110)</f>
        <v>4</v>
      </c>
      <c r="K110" s="1">
        <f aca="true" t="shared" si="36" ref="K110:K118">SUM(C110:I110)</f>
        <v>762</v>
      </c>
      <c r="L110" s="2">
        <f aca="true" t="shared" si="37" ref="L110:L118">IF(K110=0,"",K110/J110)</f>
        <v>190.5</v>
      </c>
    </row>
    <row r="111" spans="1:12" ht="12.75">
      <c r="A111" s="39">
        <v>102784</v>
      </c>
      <c r="B111" s="40" t="s">
        <v>106</v>
      </c>
      <c r="C111" s="1">
        <v>224</v>
      </c>
      <c r="D111" s="1">
        <v>237</v>
      </c>
      <c r="E111" s="1">
        <v>226</v>
      </c>
      <c r="F111" s="1">
        <v>258</v>
      </c>
      <c r="G111" s="1">
        <v>239</v>
      </c>
      <c r="H111" s="1">
        <v>236</v>
      </c>
      <c r="I111" s="1">
        <v>225</v>
      </c>
      <c r="J111" s="1">
        <f t="shared" si="35"/>
        <v>7</v>
      </c>
      <c r="K111" s="1">
        <f t="shared" si="36"/>
        <v>1645</v>
      </c>
      <c r="L111" s="2">
        <f t="shared" si="37"/>
        <v>235</v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/>
      <c r="D114" s="1"/>
      <c r="E114" s="1"/>
      <c r="F114" s="1"/>
      <c r="G114" s="1">
        <v>200</v>
      </c>
      <c r="H114" s="1">
        <v>169</v>
      </c>
      <c r="I114" s="1"/>
      <c r="J114" s="1">
        <f t="shared" si="35"/>
        <v>2</v>
      </c>
      <c r="K114" s="1">
        <f t="shared" si="36"/>
        <v>369</v>
      </c>
      <c r="L114" s="2">
        <f t="shared" si="37"/>
        <v>184.5</v>
      </c>
    </row>
    <row r="115" spans="1:12" ht="12.75">
      <c r="A115" s="39">
        <v>155500</v>
      </c>
      <c r="B115" s="40" t="s">
        <v>108</v>
      </c>
      <c r="C115" s="1">
        <v>166</v>
      </c>
      <c r="D115" s="1"/>
      <c r="E115" s="1"/>
      <c r="F115" s="1">
        <v>210</v>
      </c>
      <c r="G115" s="1">
        <v>196</v>
      </c>
      <c r="H115" s="1">
        <v>201</v>
      </c>
      <c r="I115" s="1">
        <v>214</v>
      </c>
      <c r="J115" s="1">
        <f t="shared" si="35"/>
        <v>5</v>
      </c>
      <c r="K115" s="1">
        <f t="shared" si="36"/>
        <v>987</v>
      </c>
      <c r="L115" s="2">
        <f t="shared" si="37"/>
        <v>197.4</v>
      </c>
    </row>
    <row r="116" spans="1:12" ht="12.75">
      <c r="A116" s="39">
        <v>973424</v>
      </c>
      <c r="B116" s="40" t="s">
        <v>109</v>
      </c>
      <c r="C116" s="1">
        <v>195</v>
      </c>
      <c r="D116" s="1">
        <v>202</v>
      </c>
      <c r="E116" s="1">
        <v>243</v>
      </c>
      <c r="F116" s="1">
        <v>170</v>
      </c>
      <c r="G116" s="1">
        <v>217</v>
      </c>
      <c r="H116" s="1">
        <v>193</v>
      </c>
      <c r="I116" s="1">
        <v>175</v>
      </c>
      <c r="J116" s="1">
        <f t="shared" si="35"/>
        <v>7</v>
      </c>
      <c r="K116" s="1">
        <f t="shared" si="36"/>
        <v>1395</v>
      </c>
      <c r="L116" s="2">
        <f t="shared" si="37"/>
        <v>199.28571428571428</v>
      </c>
    </row>
    <row r="117" spans="1:12" ht="12.75">
      <c r="A117" s="39">
        <v>1050966</v>
      </c>
      <c r="B117" s="40" t="s">
        <v>110</v>
      </c>
      <c r="C117" s="1"/>
      <c r="D117" s="1"/>
      <c r="E117" s="1"/>
      <c r="F117" s="1"/>
      <c r="G117" s="1"/>
      <c r="H117" s="1"/>
      <c r="I117" s="1">
        <v>214</v>
      </c>
      <c r="J117" s="1">
        <f t="shared" si="35"/>
        <v>1</v>
      </c>
      <c r="K117" s="1">
        <f t="shared" si="36"/>
        <v>214</v>
      </c>
      <c r="L117" s="2">
        <f t="shared" si="37"/>
        <v>214</v>
      </c>
    </row>
    <row r="118" spans="1:12" ht="12.75">
      <c r="A118" s="39">
        <v>976938</v>
      </c>
      <c r="B118" s="40" t="s">
        <v>111</v>
      </c>
      <c r="C118" s="1">
        <v>165</v>
      </c>
      <c r="D118" s="1">
        <v>182</v>
      </c>
      <c r="E118" s="1">
        <v>161</v>
      </c>
      <c r="F118" s="1"/>
      <c r="G118" s="1"/>
      <c r="H118" s="1"/>
      <c r="I118" s="1"/>
      <c r="J118" s="1">
        <f t="shared" si="35"/>
        <v>3</v>
      </c>
      <c r="K118" s="1">
        <f t="shared" si="36"/>
        <v>508</v>
      </c>
      <c r="L118" s="2">
        <f t="shared" si="37"/>
        <v>169.33333333333334</v>
      </c>
    </row>
    <row r="119" spans="1:12" ht="12.75">
      <c r="A119" s="39">
        <v>84948</v>
      </c>
      <c r="B119" s="40" t="s">
        <v>112</v>
      </c>
      <c r="C119" s="1"/>
      <c r="D119" s="1">
        <v>213</v>
      </c>
      <c r="E119" s="1">
        <v>192</v>
      </c>
      <c r="F119" s="1">
        <v>256</v>
      </c>
      <c r="G119" s="1">
        <v>173</v>
      </c>
      <c r="H119" s="1">
        <v>159</v>
      </c>
      <c r="I119" s="1">
        <v>208</v>
      </c>
      <c r="J119" s="1">
        <f>COUNT(C119:I119)</f>
        <v>6</v>
      </c>
      <c r="K119" s="1">
        <f>SUM(C119:I119)</f>
        <v>1201</v>
      </c>
      <c r="L119" s="2">
        <f>IF(K119=0,"",K119/J119)</f>
        <v>200.16666666666666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932</v>
      </c>
      <c r="D121" s="22">
        <f t="shared" si="38"/>
        <v>1032</v>
      </c>
      <c r="E121" s="22">
        <f t="shared" si="38"/>
        <v>1036</v>
      </c>
      <c r="F121" s="22">
        <f t="shared" si="38"/>
        <v>1062</v>
      </c>
      <c r="G121" s="22">
        <f t="shared" si="38"/>
        <v>1025</v>
      </c>
      <c r="H121" s="22">
        <f t="shared" si="38"/>
        <v>958</v>
      </c>
      <c r="I121" s="22">
        <f t="shared" si="38"/>
        <v>1036</v>
      </c>
      <c r="J121" s="22">
        <f t="shared" si="38"/>
        <v>35</v>
      </c>
      <c r="K121" s="22">
        <f t="shared" si="38"/>
        <v>7081</v>
      </c>
      <c r="L121" s="23">
        <f>K121/J121</f>
        <v>202.31428571428572</v>
      </c>
    </row>
    <row r="122" spans="2:12" ht="12.75">
      <c r="B122" t="s">
        <v>24</v>
      </c>
      <c r="C122" s="1">
        <v>1130</v>
      </c>
      <c r="D122" s="1">
        <v>1165</v>
      </c>
      <c r="E122" s="1">
        <v>959</v>
      </c>
      <c r="F122" s="1">
        <v>1035</v>
      </c>
      <c r="G122" s="1">
        <v>1005</v>
      </c>
      <c r="H122" s="1">
        <v>1079</v>
      </c>
      <c r="I122" s="1">
        <v>1052</v>
      </c>
      <c r="J122" s="1"/>
      <c r="K122" s="1">
        <f>SUM(C122:I122)</f>
        <v>7425</v>
      </c>
      <c r="L122" s="2">
        <f>K122/J121</f>
        <v>212.14285714285714</v>
      </c>
    </row>
    <row r="123" spans="2:12" ht="12.75">
      <c r="B123" t="s">
        <v>25</v>
      </c>
      <c r="C123" s="1">
        <f aca="true" t="shared" si="39" ref="C123:I123">IF(C121&gt;C122,2,0)</f>
        <v>0</v>
      </c>
      <c r="D123" s="1">
        <f t="shared" si="39"/>
        <v>0</v>
      </c>
      <c r="E123" s="1">
        <f t="shared" si="39"/>
        <v>2</v>
      </c>
      <c r="F123" s="1">
        <f t="shared" si="39"/>
        <v>2</v>
      </c>
      <c r="G123" s="1">
        <f t="shared" si="39"/>
        <v>2</v>
      </c>
      <c r="H123" s="1">
        <f t="shared" si="39"/>
        <v>0</v>
      </c>
      <c r="I123" s="1">
        <f t="shared" si="39"/>
        <v>0</v>
      </c>
      <c r="J123" s="1"/>
      <c r="K123" s="1">
        <f>SUM(C123:I123)</f>
        <v>6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hyperlinks>
    <hyperlink ref="A49" r:id="rId1" display="www.bowlen.t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3" topLeftCell="BM4" activePane="bottomLeft" state="frozen"/>
      <selection pane="topLeft" activeCell="F74" sqref="F74"/>
      <selection pane="bottomLeft" activeCell="A7" sqref="A7"/>
    </sheetView>
  </sheetViews>
  <sheetFormatPr defaultColWidth="9.140625" defaultRowHeight="12.75"/>
  <cols>
    <col min="2" max="2" width="18.7109375" style="0" bestFit="1" customWidth="1"/>
  </cols>
  <sheetData>
    <row r="1" spans="1:12" ht="12.75">
      <c r="A1" s="103" t="s">
        <v>151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 t="s">
        <v>17</v>
      </c>
      <c r="K3" s="9" t="s">
        <v>10</v>
      </c>
      <c r="L3" s="9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">
        <v>172</v>
      </c>
      <c r="D5" s="1">
        <v>202</v>
      </c>
      <c r="E5" s="1">
        <v>238</v>
      </c>
      <c r="F5" s="1">
        <v>187</v>
      </c>
      <c r="G5" s="1">
        <v>188</v>
      </c>
      <c r="H5" s="1">
        <v>185</v>
      </c>
      <c r="I5" s="1">
        <v>235</v>
      </c>
      <c r="J5" s="1">
        <f aca="true" t="shared" si="0" ref="J5:J14">COUNT(C5:I5)</f>
        <v>7</v>
      </c>
      <c r="K5" s="1">
        <f aca="true" t="shared" si="1" ref="K5:K14">SUM(C5:I5)</f>
        <v>1407</v>
      </c>
      <c r="L5" s="2">
        <f aca="true" t="shared" si="2" ref="L5:L14">IF(K5=0,"",K5/J5)</f>
        <v>201</v>
      </c>
    </row>
    <row r="6" spans="1:12" ht="12.75">
      <c r="A6" s="1">
        <v>116521</v>
      </c>
      <c r="B6" t="s">
        <v>18</v>
      </c>
      <c r="C6" s="1"/>
      <c r="D6" s="1"/>
      <c r="E6" s="1"/>
      <c r="F6" s="1"/>
      <c r="G6" s="1"/>
      <c r="H6" s="1"/>
      <c r="I6" s="1"/>
      <c r="J6" s="1">
        <f t="shared" si="0"/>
        <v>0</v>
      </c>
      <c r="K6" s="1">
        <f t="shared" si="1"/>
        <v>0</v>
      </c>
      <c r="L6" s="2">
        <f t="shared" si="2"/>
      </c>
    </row>
    <row r="7" spans="1:12" ht="12.75">
      <c r="A7" s="1">
        <v>535923</v>
      </c>
      <c r="B7" s="7" t="s">
        <v>42</v>
      </c>
      <c r="C7" s="1">
        <v>191</v>
      </c>
      <c r="D7" s="1">
        <v>278</v>
      </c>
      <c r="E7" s="1">
        <v>189</v>
      </c>
      <c r="F7" s="1">
        <v>180</v>
      </c>
      <c r="G7" s="1">
        <v>259</v>
      </c>
      <c r="H7" s="1">
        <v>159</v>
      </c>
      <c r="I7" s="1">
        <v>220</v>
      </c>
      <c r="J7" s="1">
        <f t="shared" si="0"/>
        <v>7</v>
      </c>
      <c r="K7" s="1">
        <f t="shared" si="1"/>
        <v>1476</v>
      </c>
      <c r="L7" s="2">
        <f t="shared" si="2"/>
        <v>210.85714285714286</v>
      </c>
    </row>
    <row r="8" spans="1:12" ht="12.75">
      <c r="A8" s="1">
        <v>92665</v>
      </c>
      <c r="B8" t="s">
        <v>41</v>
      </c>
      <c r="C8" s="1">
        <v>182</v>
      </c>
      <c r="D8" s="1">
        <v>226</v>
      </c>
      <c r="E8" s="1">
        <v>211</v>
      </c>
      <c r="F8" s="1">
        <v>226</v>
      </c>
      <c r="G8" s="1">
        <v>258</v>
      </c>
      <c r="H8" s="1">
        <v>192</v>
      </c>
      <c r="I8" s="1">
        <v>234</v>
      </c>
      <c r="J8" s="1">
        <f t="shared" si="0"/>
        <v>7</v>
      </c>
      <c r="K8" s="1">
        <f t="shared" si="1"/>
        <v>1529</v>
      </c>
      <c r="L8" s="2">
        <f t="shared" si="2"/>
        <v>218.42857142857142</v>
      </c>
    </row>
    <row r="9" spans="1:12" ht="12.75">
      <c r="A9" s="1">
        <v>245488</v>
      </c>
      <c r="B9" t="s">
        <v>21</v>
      </c>
      <c r="C9" s="1">
        <v>214</v>
      </c>
      <c r="D9" s="1">
        <v>232</v>
      </c>
      <c r="E9" s="1">
        <v>233</v>
      </c>
      <c r="F9" s="1">
        <v>217</v>
      </c>
      <c r="G9" s="1">
        <v>204</v>
      </c>
      <c r="H9" s="1">
        <v>203</v>
      </c>
      <c r="I9" s="1">
        <v>199</v>
      </c>
      <c r="J9" s="1">
        <f t="shared" si="0"/>
        <v>7</v>
      </c>
      <c r="K9" s="1">
        <f t="shared" si="1"/>
        <v>1502</v>
      </c>
      <c r="L9" s="2">
        <f t="shared" si="2"/>
        <v>214.57142857142858</v>
      </c>
    </row>
    <row r="10" spans="1:12" ht="12.75">
      <c r="A10" s="1">
        <v>450073</v>
      </c>
      <c r="B10" t="s">
        <v>53</v>
      </c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>
        <f t="shared" si="1"/>
        <v>0</v>
      </c>
      <c r="L10" s="2">
        <f t="shared" si="2"/>
      </c>
    </row>
    <row r="11" spans="1:12" ht="12.75">
      <c r="A11" s="1">
        <v>548065</v>
      </c>
      <c r="B11" t="s">
        <v>27</v>
      </c>
      <c r="C11" s="1"/>
      <c r="D11" s="1">
        <v>236</v>
      </c>
      <c r="E11" s="1">
        <v>171</v>
      </c>
      <c r="F11" s="1"/>
      <c r="G11" s="1"/>
      <c r="H11" s="1"/>
      <c r="I11" s="1"/>
      <c r="J11" s="1">
        <f t="shared" si="0"/>
        <v>2</v>
      </c>
      <c r="K11" s="1">
        <f t="shared" si="1"/>
        <v>407</v>
      </c>
      <c r="L11" s="2">
        <f t="shared" si="2"/>
        <v>203.5</v>
      </c>
    </row>
    <row r="12" spans="1:12" ht="12.75">
      <c r="A12" s="1">
        <v>468940</v>
      </c>
      <c r="B12" t="s">
        <v>19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>
        <f t="shared" si="1"/>
        <v>0</v>
      </c>
      <c r="L12" s="2">
        <f t="shared" si="2"/>
      </c>
    </row>
    <row r="13" spans="1:12" ht="12.75">
      <c r="A13" s="1">
        <v>453595</v>
      </c>
      <c r="B13" t="s">
        <v>20</v>
      </c>
      <c r="C13" s="1">
        <v>146</v>
      </c>
      <c r="D13" s="1"/>
      <c r="E13" s="1"/>
      <c r="F13" s="1"/>
      <c r="G13" s="1"/>
      <c r="H13" s="1"/>
      <c r="I13" s="1"/>
      <c r="J13" s="1">
        <f t="shared" si="0"/>
        <v>1</v>
      </c>
      <c r="K13" s="1">
        <f t="shared" si="1"/>
        <v>146</v>
      </c>
      <c r="L13" s="2">
        <f t="shared" si="2"/>
        <v>146</v>
      </c>
    </row>
    <row r="14" spans="1:12" ht="12.75">
      <c r="A14" s="1">
        <v>1059440</v>
      </c>
      <c r="B14" t="s">
        <v>138</v>
      </c>
      <c r="C14" s="1"/>
      <c r="D14" s="1"/>
      <c r="E14" s="1"/>
      <c r="F14" s="1">
        <v>211</v>
      </c>
      <c r="G14" s="1">
        <v>259</v>
      </c>
      <c r="H14" s="1">
        <v>172</v>
      </c>
      <c r="I14" s="1">
        <v>262</v>
      </c>
      <c r="J14" s="1">
        <f t="shared" si="0"/>
        <v>4</v>
      </c>
      <c r="K14" s="1">
        <f t="shared" si="1"/>
        <v>904</v>
      </c>
      <c r="L14" s="2">
        <f t="shared" si="2"/>
        <v>226</v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t="s">
        <v>23</v>
      </c>
      <c r="C16" s="22">
        <f>SUM(C5:C14)</f>
        <v>905</v>
      </c>
      <c r="D16" s="22">
        <f aca="true" t="shared" si="3" ref="D16:K16">SUM(D5:D14)</f>
        <v>1174</v>
      </c>
      <c r="E16" s="22">
        <f t="shared" si="3"/>
        <v>1042</v>
      </c>
      <c r="F16" s="22">
        <f t="shared" si="3"/>
        <v>1021</v>
      </c>
      <c r="G16" s="22">
        <f t="shared" si="3"/>
        <v>1168</v>
      </c>
      <c r="H16" s="22">
        <f t="shared" si="3"/>
        <v>911</v>
      </c>
      <c r="I16" s="22">
        <f t="shared" si="3"/>
        <v>1150</v>
      </c>
      <c r="J16" s="22">
        <f t="shared" si="3"/>
        <v>35</v>
      </c>
      <c r="K16" s="22">
        <f t="shared" si="3"/>
        <v>7371</v>
      </c>
      <c r="L16" s="23">
        <f>K16/J16</f>
        <v>210.6</v>
      </c>
    </row>
    <row r="17" spans="2:12" ht="12.75">
      <c r="B17" t="s">
        <v>24</v>
      </c>
      <c r="C17" s="1">
        <v>1061</v>
      </c>
      <c r="D17" s="1">
        <v>1061</v>
      </c>
      <c r="E17" s="1">
        <v>1022</v>
      </c>
      <c r="F17" s="1">
        <v>987</v>
      </c>
      <c r="G17" s="1">
        <v>1118</v>
      </c>
      <c r="H17" s="1">
        <v>1113</v>
      </c>
      <c r="I17" s="1">
        <v>1047</v>
      </c>
      <c r="J17" s="1"/>
      <c r="K17" s="1">
        <f>SUM(C17:I17)</f>
        <v>7409</v>
      </c>
      <c r="L17" s="2">
        <f>K17/J16</f>
        <v>211.68571428571428</v>
      </c>
    </row>
    <row r="18" spans="2:12" ht="12.75">
      <c r="B18" t="s">
        <v>25</v>
      </c>
      <c r="C18" s="1">
        <f>IF(C16&gt;C17,2,0)</f>
        <v>0</v>
      </c>
      <c r="D18" s="1">
        <f aca="true" t="shared" si="4" ref="D18:I18">IF(D16&gt;D17,2,0)</f>
        <v>2</v>
      </c>
      <c r="E18" s="1">
        <f t="shared" si="4"/>
        <v>2</v>
      </c>
      <c r="F18" s="1">
        <f t="shared" si="4"/>
        <v>2</v>
      </c>
      <c r="G18" s="1">
        <f t="shared" si="4"/>
        <v>2</v>
      </c>
      <c r="H18" s="1">
        <f t="shared" si="4"/>
        <v>0</v>
      </c>
      <c r="I18" s="1">
        <f t="shared" si="4"/>
        <v>2</v>
      </c>
      <c r="J18" s="1"/>
      <c r="K18" s="1">
        <f>SUM(C18:I18)</f>
        <v>10</v>
      </c>
      <c r="L18" s="1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"/>
      <c r="D20" s="1"/>
      <c r="E20" s="1"/>
      <c r="F20" s="1"/>
      <c r="G20" s="1">
        <v>256</v>
      </c>
      <c r="H20" s="1">
        <v>208</v>
      </c>
      <c r="I20" s="1">
        <v>194</v>
      </c>
      <c r="J20" s="1">
        <f aca="true" t="shared" si="5" ref="J20:J27">COUNT(C20:I20)</f>
        <v>3</v>
      </c>
      <c r="K20" s="1">
        <f aca="true" t="shared" si="6" ref="K20:K27">SUM(C20:I20)</f>
        <v>658</v>
      </c>
      <c r="L20" s="2">
        <f aca="true" t="shared" si="7" ref="L20:L27">IF(K20=0,"",K20/J20)</f>
        <v>219.33333333333334</v>
      </c>
    </row>
    <row r="21" spans="1:12" ht="12.75">
      <c r="A21" s="1">
        <v>801208</v>
      </c>
      <c r="B21" t="s">
        <v>67</v>
      </c>
      <c r="C21" s="1">
        <v>219</v>
      </c>
      <c r="D21" s="1">
        <v>177</v>
      </c>
      <c r="E21" s="1"/>
      <c r="F21" s="1"/>
      <c r="G21" s="1"/>
      <c r="H21" s="1"/>
      <c r="I21" s="1"/>
      <c r="J21" s="1">
        <f t="shared" si="5"/>
        <v>2</v>
      </c>
      <c r="K21" s="1">
        <f t="shared" si="6"/>
        <v>396</v>
      </c>
      <c r="L21" s="2">
        <f t="shared" si="7"/>
        <v>198</v>
      </c>
    </row>
    <row r="22" spans="1:12" ht="12.75">
      <c r="A22" s="1">
        <v>497967</v>
      </c>
      <c r="B22" t="s">
        <v>71</v>
      </c>
      <c r="C22" s="1"/>
      <c r="D22" s="1"/>
      <c r="E22" s="1"/>
      <c r="F22" s="1"/>
      <c r="G22" s="1"/>
      <c r="H22" s="1"/>
      <c r="I22" s="1"/>
      <c r="J22" s="1">
        <f t="shared" si="5"/>
        <v>0</v>
      </c>
      <c r="K22" s="1">
        <f t="shared" si="6"/>
        <v>0</v>
      </c>
      <c r="L22" s="2">
        <f t="shared" si="7"/>
      </c>
    </row>
    <row r="23" spans="1:12" ht="12.75">
      <c r="A23" s="1">
        <v>358053</v>
      </c>
      <c r="B23" t="s">
        <v>28</v>
      </c>
      <c r="C23" s="1">
        <v>244</v>
      </c>
      <c r="D23" s="1">
        <v>201</v>
      </c>
      <c r="E23" s="1">
        <v>224</v>
      </c>
      <c r="F23" s="1">
        <v>256</v>
      </c>
      <c r="G23" s="1">
        <v>236</v>
      </c>
      <c r="H23" s="1">
        <v>234</v>
      </c>
      <c r="I23" s="1">
        <v>237</v>
      </c>
      <c r="J23" s="1">
        <f>COUNT(C23:I23)</f>
        <v>7</v>
      </c>
      <c r="K23" s="1">
        <f>SUM(C23:I23)</f>
        <v>1632</v>
      </c>
      <c r="L23" s="2">
        <f>IF(K23=0,"",K23/J23)</f>
        <v>233.14285714285714</v>
      </c>
    </row>
    <row r="24" spans="1:12" ht="12.75">
      <c r="A24" s="1">
        <v>964336</v>
      </c>
      <c r="B24" t="s">
        <v>68</v>
      </c>
      <c r="C24" s="1"/>
      <c r="D24" s="1"/>
      <c r="E24" s="1"/>
      <c r="F24" s="1"/>
      <c r="G24" s="1">
        <v>177</v>
      </c>
      <c r="H24" s="1"/>
      <c r="I24" s="1"/>
      <c r="J24" s="1">
        <f t="shared" si="5"/>
        <v>1</v>
      </c>
      <c r="K24" s="1">
        <f t="shared" si="6"/>
        <v>177</v>
      </c>
      <c r="L24" s="2">
        <f t="shared" si="7"/>
        <v>177</v>
      </c>
    </row>
    <row r="25" spans="1:12" ht="12.75">
      <c r="A25" s="1">
        <v>288888</v>
      </c>
      <c r="B25" t="s">
        <v>69</v>
      </c>
      <c r="C25" s="1">
        <v>185</v>
      </c>
      <c r="D25" s="1">
        <v>200</v>
      </c>
      <c r="E25" s="1">
        <v>219</v>
      </c>
      <c r="F25" s="1">
        <v>237</v>
      </c>
      <c r="G25" s="1">
        <v>201</v>
      </c>
      <c r="H25" s="1">
        <v>235</v>
      </c>
      <c r="I25" s="1">
        <v>203</v>
      </c>
      <c r="J25" s="1">
        <f t="shared" si="5"/>
        <v>7</v>
      </c>
      <c r="K25" s="1">
        <f t="shared" si="6"/>
        <v>1480</v>
      </c>
      <c r="L25" s="2">
        <f t="shared" si="7"/>
        <v>211.42857142857142</v>
      </c>
    </row>
    <row r="26" spans="1:12" ht="12.75">
      <c r="A26" s="1">
        <v>966509</v>
      </c>
      <c r="B26" t="s">
        <v>70</v>
      </c>
      <c r="C26" s="1">
        <v>235</v>
      </c>
      <c r="D26" s="1">
        <v>216</v>
      </c>
      <c r="E26" s="1">
        <v>161</v>
      </c>
      <c r="F26" s="1">
        <v>219</v>
      </c>
      <c r="G26" s="1">
        <v>221</v>
      </c>
      <c r="H26" s="1">
        <v>225</v>
      </c>
      <c r="I26" s="1">
        <v>205</v>
      </c>
      <c r="J26" s="1">
        <f t="shared" si="5"/>
        <v>7</v>
      </c>
      <c r="K26" s="1">
        <f t="shared" si="6"/>
        <v>1482</v>
      </c>
      <c r="L26" s="2">
        <f t="shared" si="7"/>
        <v>211.71428571428572</v>
      </c>
    </row>
    <row r="27" spans="1:12" ht="12.75">
      <c r="A27" s="1">
        <v>795429</v>
      </c>
      <c r="B27" t="s">
        <v>40</v>
      </c>
      <c r="C27" s="1"/>
      <c r="D27" s="1"/>
      <c r="E27" s="1">
        <v>267</v>
      </c>
      <c r="F27" s="1">
        <v>159</v>
      </c>
      <c r="G27" s="1"/>
      <c r="H27" s="1">
        <v>209</v>
      </c>
      <c r="I27" s="1">
        <v>208</v>
      </c>
      <c r="J27" s="1">
        <f t="shared" si="5"/>
        <v>4</v>
      </c>
      <c r="K27" s="1">
        <f t="shared" si="6"/>
        <v>843</v>
      </c>
      <c r="L27" s="2">
        <f t="shared" si="7"/>
        <v>210.75</v>
      </c>
    </row>
    <row r="28" spans="1:12" ht="12.75">
      <c r="A28" s="1">
        <v>455474</v>
      </c>
      <c r="B28" t="s">
        <v>31</v>
      </c>
      <c r="C28" s="1">
        <v>184</v>
      </c>
      <c r="D28" s="1">
        <v>225</v>
      </c>
      <c r="E28" s="1">
        <v>206</v>
      </c>
      <c r="F28" s="1">
        <v>163</v>
      </c>
      <c r="G28" s="1"/>
      <c r="H28" s="1"/>
      <c r="I28" s="1"/>
      <c r="J28" s="1">
        <f>COUNT(C28:I28)</f>
        <v>4</v>
      </c>
      <c r="K28" s="1">
        <f>SUM(C28:I28)</f>
        <v>778</v>
      </c>
      <c r="L28" s="2">
        <f>IF(K28=0,"",K28/J28)</f>
        <v>194.5</v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t="s">
        <v>23</v>
      </c>
      <c r="C31" s="22">
        <f>SUM(C20:C29)</f>
        <v>1067</v>
      </c>
      <c r="D31" s="22">
        <f aca="true" t="shared" si="8" ref="D31:K31">SUM(D20:D29)</f>
        <v>1019</v>
      </c>
      <c r="E31" s="22">
        <f t="shared" si="8"/>
        <v>1077</v>
      </c>
      <c r="F31" s="22">
        <f t="shared" si="8"/>
        <v>1034</v>
      </c>
      <c r="G31" s="22">
        <f t="shared" si="8"/>
        <v>1091</v>
      </c>
      <c r="H31" s="22">
        <f t="shared" si="8"/>
        <v>1111</v>
      </c>
      <c r="I31" s="22">
        <f t="shared" si="8"/>
        <v>1047</v>
      </c>
      <c r="J31" s="22">
        <f t="shared" si="8"/>
        <v>35</v>
      </c>
      <c r="K31" s="22">
        <f t="shared" si="8"/>
        <v>7446</v>
      </c>
      <c r="L31" s="23"/>
    </row>
    <row r="32" spans="2:12" ht="12.75">
      <c r="B32" t="s">
        <v>24</v>
      </c>
      <c r="C32" s="1">
        <v>1000</v>
      </c>
      <c r="D32" s="1">
        <v>963</v>
      </c>
      <c r="E32" s="1">
        <v>1189</v>
      </c>
      <c r="F32" s="1">
        <v>1096</v>
      </c>
      <c r="G32" s="1">
        <v>979</v>
      </c>
      <c r="H32" s="1">
        <v>988</v>
      </c>
      <c r="I32" s="1">
        <v>1150</v>
      </c>
      <c r="J32" s="1"/>
      <c r="K32" s="1">
        <f>SUM(C32:I32)</f>
        <v>7365</v>
      </c>
      <c r="L32" s="2"/>
    </row>
    <row r="33" spans="2:12" ht="12.75">
      <c r="B33" t="s">
        <v>25</v>
      </c>
      <c r="C33" s="1">
        <f>IF(C31&gt;C32,2,0)</f>
        <v>2</v>
      </c>
      <c r="D33" s="1">
        <f aca="true" t="shared" si="9" ref="D33:I33">IF(D31&gt;D32,2,0)</f>
        <v>2</v>
      </c>
      <c r="E33" s="1">
        <f t="shared" si="9"/>
        <v>0</v>
      </c>
      <c r="F33" s="1">
        <f t="shared" si="9"/>
        <v>0</v>
      </c>
      <c r="G33" s="1">
        <f t="shared" si="9"/>
        <v>2</v>
      </c>
      <c r="H33" s="1">
        <f t="shared" si="9"/>
        <v>2</v>
      </c>
      <c r="I33" s="1">
        <f t="shared" si="9"/>
        <v>0</v>
      </c>
      <c r="J33" s="1"/>
      <c r="K33" s="1">
        <f>SUM(C33:I33)</f>
        <v>8</v>
      </c>
      <c r="L33" s="1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">
        <v>199</v>
      </c>
      <c r="D35" s="1">
        <v>202</v>
      </c>
      <c r="E35" s="1">
        <v>216</v>
      </c>
      <c r="F35" s="1">
        <v>199</v>
      </c>
      <c r="G35" s="1">
        <v>234</v>
      </c>
      <c r="H35" s="1">
        <v>169</v>
      </c>
      <c r="I35" s="1"/>
      <c r="J35" s="1">
        <f aca="true" t="shared" si="10" ref="J35:J43">COUNT(C35:I35)</f>
        <v>6</v>
      </c>
      <c r="K35" s="1">
        <f aca="true" t="shared" si="11" ref="K35:K43">SUM(C35:I35)</f>
        <v>1219</v>
      </c>
      <c r="L35" s="2">
        <f aca="true" t="shared" si="12" ref="L35:L43">IF(K35=0,"",K35/J35)</f>
        <v>203.16666666666666</v>
      </c>
    </row>
    <row r="36" spans="1:12" ht="12.75">
      <c r="A36" s="1">
        <v>50318</v>
      </c>
      <c r="B36" t="s">
        <v>34</v>
      </c>
      <c r="C36" s="1"/>
      <c r="D36" s="1">
        <v>193</v>
      </c>
      <c r="E36" s="1">
        <v>269</v>
      </c>
      <c r="F36" s="1">
        <v>188</v>
      </c>
      <c r="G36" s="1">
        <v>208</v>
      </c>
      <c r="H36" s="1">
        <v>216</v>
      </c>
      <c r="I36" s="1"/>
      <c r="J36" s="1">
        <f t="shared" si="10"/>
        <v>5</v>
      </c>
      <c r="K36" s="1">
        <f t="shared" si="11"/>
        <v>1074</v>
      </c>
      <c r="L36" s="2">
        <f t="shared" si="12"/>
        <v>214.8</v>
      </c>
    </row>
    <row r="37" spans="1:12" ht="12.75">
      <c r="A37" s="1">
        <v>6270</v>
      </c>
      <c r="B37" t="s">
        <v>35</v>
      </c>
      <c r="C37" s="1"/>
      <c r="D37" s="1">
        <v>228</v>
      </c>
      <c r="E37" s="1">
        <v>209</v>
      </c>
      <c r="F37" s="1">
        <v>201</v>
      </c>
      <c r="G37" s="1">
        <v>236</v>
      </c>
      <c r="H37" s="1">
        <v>210</v>
      </c>
      <c r="I37" s="1">
        <v>204</v>
      </c>
      <c r="J37" s="1">
        <f t="shared" si="10"/>
        <v>6</v>
      </c>
      <c r="K37" s="1">
        <f t="shared" si="11"/>
        <v>1288</v>
      </c>
      <c r="L37" s="2">
        <f t="shared" si="12"/>
        <v>214.66666666666666</v>
      </c>
    </row>
    <row r="38" spans="1:12" ht="12.75">
      <c r="A38" s="1">
        <v>470074</v>
      </c>
      <c r="B38" t="s">
        <v>36</v>
      </c>
      <c r="C38" s="1">
        <v>173</v>
      </c>
      <c r="D38" s="1"/>
      <c r="E38" s="1"/>
      <c r="F38" s="1"/>
      <c r="G38" s="1"/>
      <c r="H38" s="1"/>
      <c r="I38" s="1">
        <v>181</v>
      </c>
      <c r="J38" s="1">
        <f t="shared" si="10"/>
        <v>2</v>
      </c>
      <c r="K38" s="1">
        <f t="shared" si="11"/>
        <v>354</v>
      </c>
      <c r="L38" s="2">
        <f t="shared" si="12"/>
        <v>177</v>
      </c>
    </row>
    <row r="39" spans="1:12" ht="12.75">
      <c r="A39" s="1">
        <v>188956</v>
      </c>
      <c r="B39" t="s">
        <v>38</v>
      </c>
      <c r="C39" s="1">
        <v>148</v>
      </c>
      <c r="D39" s="1"/>
      <c r="E39" s="1"/>
      <c r="F39" s="1"/>
      <c r="G39" s="1"/>
      <c r="H39" s="1"/>
      <c r="I39" s="1"/>
      <c r="J39" s="1">
        <f t="shared" si="10"/>
        <v>1</v>
      </c>
      <c r="K39" s="1">
        <f t="shared" si="11"/>
        <v>148</v>
      </c>
      <c r="L39" s="2">
        <f t="shared" si="12"/>
        <v>148</v>
      </c>
    </row>
    <row r="40" spans="1:12" ht="12.75">
      <c r="A40" s="1">
        <v>949523</v>
      </c>
      <c r="B40" t="s">
        <v>39</v>
      </c>
      <c r="C40" s="1">
        <v>175</v>
      </c>
      <c r="D40" s="1">
        <v>196</v>
      </c>
      <c r="E40" s="1">
        <v>214</v>
      </c>
      <c r="F40" s="1">
        <v>238</v>
      </c>
      <c r="G40" s="1">
        <v>203</v>
      </c>
      <c r="H40" s="1">
        <v>205</v>
      </c>
      <c r="I40" s="1">
        <v>211</v>
      </c>
      <c r="J40" s="1">
        <f t="shared" si="10"/>
        <v>7</v>
      </c>
      <c r="K40" s="1">
        <f t="shared" si="11"/>
        <v>1442</v>
      </c>
      <c r="L40" s="2">
        <f t="shared" si="12"/>
        <v>206</v>
      </c>
    </row>
    <row r="41" spans="1:12" ht="12.75">
      <c r="A41" s="1">
        <v>912859</v>
      </c>
      <c r="B41" t="s">
        <v>54</v>
      </c>
      <c r="C41" s="1">
        <v>224</v>
      </c>
      <c r="D41" s="1">
        <v>217</v>
      </c>
      <c r="E41" s="1">
        <v>237</v>
      </c>
      <c r="F41" s="1">
        <v>198</v>
      </c>
      <c r="G41" s="1">
        <v>237</v>
      </c>
      <c r="H41" s="1">
        <v>188</v>
      </c>
      <c r="I41" s="1">
        <v>202</v>
      </c>
      <c r="J41" s="1">
        <f t="shared" si="10"/>
        <v>7</v>
      </c>
      <c r="K41" s="1">
        <f t="shared" si="11"/>
        <v>1503</v>
      </c>
      <c r="L41" s="2">
        <f t="shared" si="12"/>
        <v>214.71428571428572</v>
      </c>
    </row>
    <row r="42" spans="1:12" ht="12.75">
      <c r="A42" s="1">
        <v>1183850</v>
      </c>
      <c r="B42" t="s">
        <v>55</v>
      </c>
      <c r="C42" s="1"/>
      <c r="D42" s="1"/>
      <c r="E42" s="1"/>
      <c r="F42" s="1"/>
      <c r="G42" s="1"/>
      <c r="H42" s="1"/>
      <c r="I42" s="1">
        <v>172</v>
      </c>
      <c r="J42" s="1">
        <f t="shared" si="10"/>
        <v>1</v>
      </c>
      <c r="K42" s="1">
        <f t="shared" si="11"/>
        <v>172</v>
      </c>
      <c r="L42" s="2">
        <f t="shared" si="12"/>
        <v>172</v>
      </c>
    </row>
    <row r="43" spans="1:12" ht="12.75">
      <c r="A43" s="1">
        <v>382523</v>
      </c>
      <c r="B43" t="s">
        <v>37</v>
      </c>
      <c r="C43" s="1"/>
      <c r="D43" s="1"/>
      <c r="E43" s="1"/>
      <c r="F43" s="1"/>
      <c r="G43" s="1"/>
      <c r="H43" s="1"/>
      <c r="I43" s="1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t="s">
        <v>23</v>
      </c>
      <c r="C46" s="22">
        <f>SUM(C35:C44)</f>
        <v>919</v>
      </c>
      <c r="D46" s="22">
        <f aca="true" t="shared" si="13" ref="D46:K46">SUM(D35:D44)</f>
        <v>1036</v>
      </c>
      <c r="E46" s="22">
        <f t="shared" si="13"/>
        <v>1145</v>
      </c>
      <c r="F46" s="22">
        <f t="shared" si="13"/>
        <v>1024</v>
      </c>
      <c r="G46" s="22">
        <f t="shared" si="13"/>
        <v>1118</v>
      </c>
      <c r="H46" s="22">
        <f t="shared" si="13"/>
        <v>988</v>
      </c>
      <c r="I46" s="22">
        <f t="shared" si="13"/>
        <v>970</v>
      </c>
      <c r="J46" s="22">
        <f t="shared" si="13"/>
        <v>35</v>
      </c>
      <c r="K46" s="22">
        <f t="shared" si="13"/>
        <v>7200</v>
      </c>
      <c r="L46" s="23">
        <f>K46/J46</f>
        <v>205.71428571428572</v>
      </c>
    </row>
    <row r="47" spans="2:12" ht="12.75">
      <c r="B47" t="s">
        <v>24</v>
      </c>
      <c r="C47" s="1">
        <v>1038</v>
      </c>
      <c r="D47" s="1">
        <v>1041</v>
      </c>
      <c r="E47" s="1">
        <v>1078</v>
      </c>
      <c r="F47" s="1">
        <v>1005</v>
      </c>
      <c r="G47" s="1">
        <v>1168</v>
      </c>
      <c r="H47" s="1">
        <v>1111</v>
      </c>
      <c r="I47" s="1">
        <v>997</v>
      </c>
      <c r="J47" s="1"/>
      <c r="K47" s="1">
        <f>SUM(C47:I47)</f>
        <v>7438</v>
      </c>
      <c r="L47" s="2">
        <f>K47/J46</f>
        <v>212.5142857142857</v>
      </c>
    </row>
    <row r="48" spans="2:12" ht="12.75">
      <c r="B48" t="s">
        <v>25</v>
      </c>
      <c r="C48" s="1">
        <f>IF(C46&gt;C47,2,0)</f>
        <v>0</v>
      </c>
      <c r="D48" s="1">
        <f aca="true" t="shared" si="14" ref="D48:I48">IF(D46&gt;D47,2,0)</f>
        <v>0</v>
      </c>
      <c r="E48" s="1">
        <f t="shared" si="14"/>
        <v>2</v>
      </c>
      <c r="F48" s="1">
        <f t="shared" si="14"/>
        <v>2</v>
      </c>
      <c r="G48" s="1">
        <f t="shared" si="14"/>
        <v>0</v>
      </c>
      <c r="H48" s="1">
        <f t="shared" si="14"/>
        <v>0</v>
      </c>
      <c r="I48" s="1">
        <f t="shared" si="14"/>
        <v>0</v>
      </c>
      <c r="J48" s="1"/>
      <c r="K48" s="1">
        <f>SUM(C48:I48)</f>
        <v>4</v>
      </c>
      <c r="L48" s="1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">
        <v>219</v>
      </c>
      <c r="D50" s="1">
        <v>202</v>
      </c>
      <c r="E50" s="1">
        <v>248</v>
      </c>
      <c r="F50" s="1">
        <v>166</v>
      </c>
      <c r="G50" s="1">
        <v>158</v>
      </c>
      <c r="H50" s="1"/>
      <c r="I50" s="1"/>
      <c r="J50" s="1">
        <f>COUNT(C50:I50)</f>
        <v>5</v>
      </c>
      <c r="K50" s="1">
        <f>SUM(C50:I50)</f>
        <v>993</v>
      </c>
      <c r="L50" s="2">
        <f aca="true" t="shared" si="15" ref="L50:L58">IF(K50=0,"",K50/J50)</f>
        <v>198.6</v>
      </c>
    </row>
    <row r="51" spans="1:12" ht="12.75">
      <c r="A51" s="39">
        <v>57207</v>
      </c>
      <c r="B51" s="40" t="s">
        <v>82</v>
      </c>
      <c r="C51" s="1"/>
      <c r="D51" s="1"/>
      <c r="E51" s="1"/>
      <c r="F51" s="1"/>
      <c r="G51" s="1"/>
      <c r="H51" s="1"/>
      <c r="I51" s="1"/>
      <c r="J51" s="1">
        <f aca="true" t="shared" si="16" ref="J51:J57">COUNT(C51:I51)</f>
        <v>0</v>
      </c>
      <c r="K51" s="1">
        <f aca="true" t="shared" si="17" ref="K51:K57">SUM(C51:I51)</f>
        <v>0</v>
      </c>
      <c r="L51" s="2">
        <f t="shared" si="15"/>
      </c>
    </row>
    <row r="52" spans="1:12" ht="12.75">
      <c r="A52" s="39">
        <v>492361</v>
      </c>
      <c r="B52" s="40" t="s">
        <v>83</v>
      </c>
      <c r="C52" s="1">
        <v>203</v>
      </c>
      <c r="D52" s="1">
        <v>223</v>
      </c>
      <c r="E52" s="1">
        <v>202</v>
      </c>
      <c r="F52" s="1">
        <v>224</v>
      </c>
      <c r="G52" s="1">
        <v>216</v>
      </c>
      <c r="H52" s="1">
        <v>226</v>
      </c>
      <c r="I52" s="1">
        <v>226</v>
      </c>
      <c r="J52" s="1">
        <f>COUNT(C52:I52)</f>
        <v>7</v>
      </c>
      <c r="K52" s="1">
        <f>SUM(C52:I52)</f>
        <v>1520</v>
      </c>
      <c r="L52" s="2">
        <f t="shared" si="15"/>
        <v>217.14285714285714</v>
      </c>
    </row>
    <row r="53" spans="1:12" ht="12.75">
      <c r="A53" s="39">
        <v>766828</v>
      </c>
      <c r="B53" s="40" t="s">
        <v>30</v>
      </c>
      <c r="C53" s="1"/>
      <c r="D53" s="1"/>
      <c r="E53" s="1"/>
      <c r="F53" s="1"/>
      <c r="G53" s="1"/>
      <c r="H53" s="1"/>
      <c r="I53" s="1"/>
      <c r="J53" s="1">
        <f t="shared" si="16"/>
        <v>0</v>
      </c>
      <c r="K53" s="1">
        <f t="shared" si="17"/>
        <v>0</v>
      </c>
      <c r="L53" s="2">
        <f t="shared" si="15"/>
      </c>
    </row>
    <row r="54" spans="1:12" ht="12.75">
      <c r="A54" s="39">
        <v>58602</v>
      </c>
      <c r="B54" s="40" t="s">
        <v>129</v>
      </c>
      <c r="C54" s="1">
        <v>268</v>
      </c>
      <c r="D54" s="1">
        <v>231</v>
      </c>
      <c r="E54" s="1">
        <v>247</v>
      </c>
      <c r="F54" s="1">
        <v>216</v>
      </c>
      <c r="G54" s="1">
        <v>247</v>
      </c>
      <c r="H54" s="1">
        <v>193</v>
      </c>
      <c r="I54" s="1">
        <v>220</v>
      </c>
      <c r="J54" s="1">
        <f>COUNT(C54:I54)</f>
        <v>7</v>
      </c>
      <c r="K54" s="1">
        <f>SUM(C54:I54)</f>
        <v>1622</v>
      </c>
      <c r="L54" s="2">
        <f t="shared" si="15"/>
        <v>231.71428571428572</v>
      </c>
    </row>
    <row r="55" spans="1:12" ht="12.75">
      <c r="A55" s="39">
        <v>670103</v>
      </c>
      <c r="B55" s="40" t="s">
        <v>84</v>
      </c>
      <c r="C55" s="1">
        <v>190</v>
      </c>
      <c r="D55" s="1">
        <v>258</v>
      </c>
      <c r="E55" s="1">
        <v>254</v>
      </c>
      <c r="F55" s="1">
        <v>199</v>
      </c>
      <c r="G55" s="1">
        <v>248</v>
      </c>
      <c r="H55" s="1">
        <v>217</v>
      </c>
      <c r="I55" s="1">
        <v>161</v>
      </c>
      <c r="J55" s="1">
        <f t="shared" si="16"/>
        <v>7</v>
      </c>
      <c r="K55" s="1">
        <f t="shared" si="17"/>
        <v>1527</v>
      </c>
      <c r="L55" s="2">
        <f t="shared" si="15"/>
        <v>218.14285714285714</v>
      </c>
    </row>
    <row r="56" spans="1:12" ht="12.75">
      <c r="A56" s="39">
        <v>488658</v>
      </c>
      <c r="B56" s="40" t="s">
        <v>130</v>
      </c>
      <c r="C56" s="1">
        <v>181</v>
      </c>
      <c r="D56" s="1">
        <v>248</v>
      </c>
      <c r="E56" s="1">
        <v>238</v>
      </c>
      <c r="F56" s="1">
        <v>200</v>
      </c>
      <c r="G56" s="1">
        <v>237</v>
      </c>
      <c r="H56" s="1">
        <v>187</v>
      </c>
      <c r="I56" s="1">
        <v>209</v>
      </c>
      <c r="J56" s="1">
        <f>COUNT(C56:I56)</f>
        <v>7</v>
      </c>
      <c r="K56" s="1">
        <f>SUM(C56:I56)</f>
        <v>1500</v>
      </c>
      <c r="L56" s="2">
        <f t="shared" si="15"/>
        <v>214.28571428571428</v>
      </c>
    </row>
    <row r="57" spans="1:12" ht="12.75">
      <c r="A57" s="39">
        <v>360716</v>
      </c>
      <c r="B57" s="40" t="s">
        <v>85</v>
      </c>
      <c r="C57" s="1"/>
      <c r="D57" s="1"/>
      <c r="E57" s="1"/>
      <c r="F57" s="1"/>
      <c r="G57" s="1"/>
      <c r="H57" s="1">
        <v>190</v>
      </c>
      <c r="I57" s="1">
        <v>172</v>
      </c>
      <c r="J57" s="1">
        <f t="shared" si="16"/>
        <v>2</v>
      </c>
      <c r="K57" s="1">
        <f t="shared" si="17"/>
        <v>362</v>
      </c>
      <c r="L57" s="2">
        <f t="shared" si="15"/>
        <v>181</v>
      </c>
    </row>
    <row r="58" spans="1:12" ht="12.75">
      <c r="A58" s="39">
        <v>1185098</v>
      </c>
      <c r="B58" s="40" t="s">
        <v>56</v>
      </c>
      <c r="C58" s="1"/>
      <c r="D58" s="1"/>
      <c r="E58" s="1"/>
      <c r="F58" s="1"/>
      <c r="G58" s="1"/>
      <c r="H58" s="1"/>
      <c r="I58" s="1"/>
      <c r="J58" s="1">
        <f>COUNT(C58:I58)</f>
        <v>0</v>
      </c>
      <c r="K58" s="1">
        <f>SUM(C58:I58)</f>
        <v>0</v>
      </c>
      <c r="L58" s="2">
        <f t="shared" si="15"/>
      </c>
    </row>
    <row r="59" spans="1:12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t="s">
        <v>23</v>
      </c>
      <c r="C61" s="22">
        <f>SUM(C50:C59)</f>
        <v>1061</v>
      </c>
      <c r="D61" s="22">
        <f aca="true" t="shared" si="18" ref="D61:K61">SUM(D50:D59)</f>
        <v>1162</v>
      </c>
      <c r="E61" s="22">
        <f t="shared" si="18"/>
        <v>1189</v>
      </c>
      <c r="F61" s="22">
        <f t="shared" si="18"/>
        <v>1005</v>
      </c>
      <c r="G61" s="22">
        <f t="shared" si="18"/>
        <v>1106</v>
      </c>
      <c r="H61" s="22">
        <f t="shared" si="18"/>
        <v>1013</v>
      </c>
      <c r="I61" s="22">
        <f t="shared" si="18"/>
        <v>988</v>
      </c>
      <c r="J61" s="22">
        <f t="shared" si="18"/>
        <v>35</v>
      </c>
      <c r="K61" s="22">
        <f t="shared" si="18"/>
        <v>7524</v>
      </c>
      <c r="L61" s="23">
        <f>K61/J61</f>
        <v>214.97142857142856</v>
      </c>
    </row>
    <row r="62" spans="2:12" ht="12.75">
      <c r="B62" t="s">
        <v>24</v>
      </c>
      <c r="C62" s="1">
        <v>905</v>
      </c>
      <c r="D62" s="1">
        <v>979</v>
      </c>
      <c r="E62" s="1">
        <v>1077</v>
      </c>
      <c r="F62" s="1">
        <v>1024</v>
      </c>
      <c r="G62" s="1">
        <v>1039</v>
      </c>
      <c r="H62" s="1">
        <v>1005</v>
      </c>
      <c r="I62" s="1">
        <v>949</v>
      </c>
      <c r="J62" s="1"/>
      <c r="K62" s="1">
        <f>SUM(C62:I62)</f>
        <v>6978</v>
      </c>
      <c r="L62" s="2">
        <f>K62/J61</f>
        <v>199.37142857142857</v>
      </c>
    </row>
    <row r="63" spans="2:12" ht="12.75">
      <c r="B63" t="s">
        <v>25</v>
      </c>
      <c r="C63" s="1">
        <f>IF(C61&gt;C62,2,0)</f>
        <v>2</v>
      </c>
      <c r="D63" s="1">
        <f aca="true" t="shared" si="19" ref="D63:I63">IF(D61&gt;D62,2,0)</f>
        <v>2</v>
      </c>
      <c r="E63" s="1">
        <f t="shared" si="19"/>
        <v>2</v>
      </c>
      <c r="F63" s="1">
        <f t="shared" si="19"/>
        <v>0</v>
      </c>
      <c r="G63" s="1">
        <f t="shared" si="19"/>
        <v>2</v>
      </c>
      <c r="H63" s="1">
        <f t="shared" si="19"/>
        <v>2</v>
      </c>
      <c r="I63" s="1">
        <f t="shared" si="19"/>
        <v>2</v>
      </c>
      <c r="J63" s="1"/>
      <c r="K63" s="1">
        <f>SUM(C63:I63)</f>
        <v>12</v>
      </c>
      <c r="L63" s="1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">
        <v>243</v>
      </c>
      <c r="D65" s="1">
        <v>203</v>
      </c>
      <c r="E65" s="1">
        <v>213</v>
      </c>
      <c r="F65" s="1">
        <v>157</v>
      </c>
      <c r="G65" s="1"/>
      <c r="H65" s="1"/>
      <c r="I65" s="1"/>
      <c r="J65" s="1">
        <f>COUNT(C65:I65)</f>
        <v>4</v>
      </c>
      <c r="K65" s="1">
        <f>SUM(C65:I65)</f>
        <v>816</v>
      </c>
      <c r="L65" s="2">
        <f aca="true" t="shared" si="20" ref="L65:L72">IF(K65=0,"",K65/J65)</f>
        <v>204</v>
      </c>
    </row>
    <row r="66" spans="1:12" ht="12.75">
      <c r="A66" s="39">
        <v>1102087</v>
      </c>
      <c r="B66" s="40" t="s">
        <v>87</v>
      </c>
      <c r="C66" s="1">
        <v>202</v>
      </c>
      <c r="D66" s="1">
        <v>208</v>
      </c>
      <c r="E66" s="1">
        <v>228</v>
      </c>
      <c r="F66" s="1">
        <v>159</v>
      </c>
      <c r="G66" s="1"/>
      <c r="H66" s="1">
        <v>221</v>
      </c>
      <c r="I66" s="1">
        <v>184</v>
      </c>
      <c r="J66" s="1">
        <f aca="true" t="shared" si="21" ref="J66:J72">COUNT(C66:I66)</f>
        <v>6</v>
      </c>
      <c r="K66" s="1">
        <f aca="true" t="shared" si="22" ref="K66:K72">SUM(C66:I66)</f>
        <v>1202</v>
      </c>
      <c r="L66" s="2">
        <f t="shared" si="20"/>
        <v>200.33333333333334</v>
      </c>
    </row>
    <row r="67" spans="1:12" ht="12.75">
      <c r="A67" s="39">
        <v>60496</v>
      </c>
      <c r="B67" s="40" t="s">
        <v>88</v>
      </c>
      <c r="C67" s="1">
        <v>185</v>
      </c>
      <c r="D67" s="1">
        <v>181</v>
      </c>
      <c r="E67" s="1"/>
      <c r="F67" s="1"/>
      <c r="G67" s="1">
        <v>169</v>
      </c>
      <c r="H67" s="1"/>
      <c r="I67" s="1"/>
      <c r="J67" s="1">
        <f t="shared" si="21"/>
        <v>3</v>
      </c>
      <c r="K67" s="1">
        <f t="shared" si="22"/>
        <v>535</v>
      </c>
      <c r="L67" s="2">
        <f t="shared" si="20"/>
        <v>178.33333333333334</v>
      </c>
    </row>
    <row r="68" spans="1:12" ht="12.75">
      <c r="A68" s="39">
        <v>670308</v>
      </c>
      <c r="B68" s="40" t="s">
        <v>89</v>
      </c>
      <c r="C68" s="1"/>
      <c r="D68" s="1"/>
      <c r="E68" s="1"/>
      <c r="F68" s="1"/>
      <c r="G68" s="1"/>
      <c r="H68" s="1"/>
      <c r="I68" s="1"/>
      <c r="J68" s="1">
        <f t="shared" si="21"/>
        <v>0</v>
      </c>
      <c r="K68" s="1">
        <f t="shared" si="22"/>
        <v>0</v>
      </c>
      <c r="L68" s="2">
        <f t="shared" si="20"/>
      </c>
    </row>
    <row r="69" spans="1:12" ht="12.75">
      <c r="A69" s="39">
        <v>261785</v>
      </c>
      <c r="B69" s="40" t="s">
        <v>90</v>
      </c>
      <c r="C69" s="1"/>
      <c r="D69" s="1"/>
      <c r="E69" s="1">
        <v>186</v>
      </c>
      <c r="F69" s="1">
        <v>191</v>
      </c>
      <c r="G69" s="1">
        <v>209</v>
      </c>
      <c r="H69" s="1">
        <v>237</v>
      </c>
      <c r="I69" s="1">
        <v>198</v>
      </c>
      <c r="J69" s="1">
        <f t="shared" si="21"/>
        <v>5</v>
      </c>
      <c r="K69" s="1">
        <f t="shared" si="22"/>
        <v>1021</v>
      </c>
      <c r="L69" s="2">
        <f t="shared" si="20"/>
        <v>204.2</v>
      </c>
    </row>
    <row r="70" spans="1:12" ht="12.75">
      <c r="A70" s="39">
        <v>494658</v>
      </c>
      <c r="B70" s="40" t="s">
        <v>92</v>
      </c>
      <c r="C70" s="1">
        <v>193</v>
      </c>
      <c r="D70" s="1">
        <v>207</v>
      </c>
      <c r="E70" s="1">
        <v>161</v>
      </c>
      <c r="F70" s="1"/>
      <c r="G70" s="1">
        <v>214</v>
      </c>
      <c r="H70" s="1">
        <v>206</v>
      </c>
      <c r="I70" s="1">
        <v>206</v>
      </c>
      <c r="J70" s="1">
        <f>COUNT(C70:I70)</f>
        <v>6</v>
      </c>
      <c r="K70" s="1">
        <f>SUM(C70:I70)</f>
        <v>1187</v>
      </c>
      <c r="L70" s="2">
        <f>IF(K70=0,"",K70/J70)</f>
        <v>197.83333333333334</v>
      </c>
    </row>
    <row r="71" spans="1:12" ht="12.75">
      <c r="A71" s="39">
        <v>91642</v>
      </c>
      <c r="B71" s="40" t="s">
        <v>91</v>
      </c>
      <c r="C71" s="1"/>
      <c r="D71" s="1"/>
      <c r="E71" s="1">
        <v>212</v>
      </c>
      <c r="F71" s="1">
        <v>200</v>
      </c>
      <c r="G71" s="1">
        <v>189</v>
      </c>
      <c r="H71" s="1">
        <v>224</v>
      </c>
      <c r="I71" s="1">
        <v>224</v>
      </c>
      <c r="J71" s="1">
        <f>COUNT(C71:I71)</f>
        <v>5</v>
      </c>
      <c r="K71" s="1">
        <f>SUM(C71:I71)</f>
        <v>1049</v>
      </c>
      <c r="L71" s="2">
        <f>IF(K71=0,"",K71/J71)</f>
        <v>209.8</v>
      </c>
    </row>
    <row r="72" spans="1:12" ht="12.75">
      <c r="A72" s="39">
        <v>1021125</v>
      </c>
      <c r="B72" s="40" t="s">
        <v>93</v>
      </c>
      <c r="C72" s="1">
        <v>200</v>
      </c>
      <c r="D72" s="1">
        <v>180</v>
      </c>
      <c r="E72" s="1"/>
      <c r="F72" s="1">
        <v>205</v>
      </c>
      <c r="G72" s="1">
        <v>198</v>
      </c>
      <c r="H72" s="1">
        <v>225</v>
      </c>
      <c r="I72" s="1">
        <v>185</v>
      </c>
      <c r="J72" s="1">
        <f t="shared" si="21"/>
        <v>6</v>
      </c>
      <c r="K72" s="1">
        <f t="shared" si="22"/>
        <v>1193</v>
      </c>
      <c r="L72" s="2">
        <f t="shared" si="20"/>
        <v>198.83333333333334</v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t="s">
        <v>23</v>
      </c>
      <c r="C76" s="22">
        <f>SUM(C65:C74)</f>
        <v>1023</v>
      </c>
      <c r="D76" s="22">
        <f aca="true" t="shared" si="23" ref="D76:K76">SUM(D65:D74)</f>
        <v>979</v>
      </c>
      <c r="E76" s="22">
        <f t="shared" si="23"/>
        <v>1000</v>
      </c>
      <c r="F76" s="22">
        <f t="shared" si="23"/>
        <v>912</v>
      </c>
      <c r="G76" s="22">
        <f t="shared" si="23"/>
        <v>979</v>
      </c>
      <c r="H76" s="22">
        <f t="shared" si="23"/>
        <v>1113</v>
      </c>
      <c r="I76" s="22">
        <f t="shared" si="23"/>
        <v>997</v>
      </c>
      <c r="J76" s="22">
        <f t="shared" si="23"/>
        <v>35</v>
      </c>
      <c r="K76" s="22">
        <f t="shared" si="23"/>
        <v>7003</v>
      </c>
      <c r="L76" s="23">
        <f>K76/J76</f>
        <v>200.0857142857143</v>
      </c>
    </row>
    <row r="77" spans="2:12" ht="12.75">
      <c r="B77" t="s">
        <v>24</v>
      </c>
      <c r="C77" s="1">
        <v>1050</v>
      </c>
      <c r="D77" s="1">
        <v>1162</v>
      </c>
      <c r="E77" s="1">
        <v>981</v>
      </c>
      <c r="F77" s="1">
        <v>1010</v>
      </c>
      <c r="G77" s="1">
        <v>1091</v>
      </c>
      <c r="H77" s="1">
        <v>911</v>
      </c>
      <c r="I77" s="1">
        <v>970</v>
      </c>
      <c r="J77" s="1"/>
      <c r="K77" s="1">
        <f>SUM(C77:I77)</f>
        <v>7175</v>
      </c>
      <c r="L77" s="2">
        <f>K77/J76</f>
        <v>205</v>
      </c>
    </row>
    <row r="78" spans="2:12" ht="12.75">
      <c r="B78" t="s">
        <v>25</v>
      </c>
      <c r="C78" s="1">
        <f>IF(C76&gt;C77,2,0)</f>
        <v>0</v>
      </c>
      <c r="D78" s="1">
        <f aca="true" t="shared" si="24" ref="D78:I78">IF(D76&gt;D77,2,0)</f>
        <v>0</v>
      </c>
      <c r="E78" s="1">
        <f t="shared" si="24"/>
        <v>2</v>
      </c>
      <c r="F78" s="1">
        <f t="shared" si="24"/>
        <v>0</v>
      </c>
      <c r="G78" s="1">
        <f t="shared" si="24"/>
        <v>0</v>
      </c>
      <c r="H78" s="1">
        <f t="shared" si="24"/>
        <v>2</v>
      </c>
      <c r="I78" s="1">
        <f t="shared" si="24"/>
        <v>2</v>
      </c>
      <c r="J78" s="1"/>
      <c r="K78" s="1">
        <f>SUM(C78:I78)</f>
        <v>6</v>
      </c>
      <c r="L78" s="1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/>
      <c r="F80" s="1"/>
      <c r="G80" s="1"/>
      <c r="H80" s="1"/>
      <c r="I80" s="1"/>
      <c r="J80" s="1">
        <f>COUNT(C80:I80)</f>
        <v>0</v>
      </c>
      <c r="K80" s="1">
        <f>SUM(C80:I80)</f>
        <v>0</v>
      </c>
      <c r="L80" s="2">
        <f aca="true" t="shared" si="25" ref="L80:L88">IF(K80=0,"",K80/J80)</f>
      </c>
    </row>
    <row r="81" spans="1:12" ht="12.75">
      <c r="A81" s="39">
        <v>398772</v>
      </c>
      <c r="B81" s="40" t="s">
        <v>94</v>
      </c>
      <c r="C81" s="1">
        <v>237</v>
      </c>
      <c r="D81" s="1">
        <v>257</v>
      </c>
      <c r="E81" s="1">
        <v>150</v>
      </c>
      <c r="F81" s="1">
        <v>235</v>
      </c>
      <c r="G81" s="1">
        <v>215</v>
      </c>
      <c r="H81" s="1">
        <v>175</v>
      </c>
      <c r="I81" s="1">
        <v>225</v>
      </c>
      <c r="J81" s="1">
        <f aca="true" t="shared" si="26" ref="J81:J86">COUNT(C81:I81)</f>
        <v>7</v>
      </c>
      <c r="K81" s="1">
        <f aca="true" t="shared" si="27" ref="K81:K86">SUM(C81:I81)</f>
        <v>1494</v>
      </c>
      <c r="L81" s="2">
        <f t="shared" si="25"/>
        <v>213.42857142857142</v>
      </c>
    </row>
    <row r="82" spans="1:12" ht="12.75">
      <c r="A82" s="39">
        <v>739642</v>
      </c>
      <c r="B82" s="40" t="s">
        <v>139</v>
      </c>
      <c r="C82" s="1"/>
      <c r="D82" s="1"/>
      <c r="E82" s="1"/>
      <c r="F82" s="1"/>
      <c r="G82" s="1"/>
      <c r="H82" s="1"/>
      <c r="I82" s="1"/>
      <c r="J82" s="1">
        <f t="shared" si="26"/>
        <v>0</v>
      </c>
      <c r="K82" s="1">
        <f t="shared" si="27"/>
        <v>0</v>
      </c>
      <c r="L82" s="2">
        <f t="shared" si="25"/>
      </c>
    </row>
    <row r="83" spans="1:12" ht="12.75">
      <c r="A83" s="39">
        <v>739634</v>
      </c>
      <c r="B83" s="40" t="s">
        <v>95</v>
      </c>
      <c r="C83" s="1">
        <v>181</v>
      </c>
      <c r="D83" s="1">
        <v>199</v>
      </c>
      <c r="E83" s="1">
        <v>220</v>
      </c>
      <c r="F83" s="1">
        <v>202</v>
      </c>
      <c r="G83" s="1">
        <v>204</v>
      </c>
      <c r="H83" s="1">
        <v>245</v>
      </c>
      <c r="I83" s="1">
        <v>179</v>
      </c>
      <c r="J83" s="1">
        <f t="shared" si="26"/>
        <v>7</v>
      </c>
      <c r="K83" s="1">
        <f t="shared" si="27"/>
        <v>1430</v>
      </c>
      <c r="L83" s="2">
        <f t="shared" si="25"/>
        <v>204.28571428571428</v>
      </c>
    </row>
    <row r="84" spans="1:12" ht="12.75">
      <c r="A84" s="39">
        <v>408778</v>
      </c>
      <c r="B84" s="40" t="s">
        <v>96</v>
      </c>
      <c r="C84" s="1"/>
      <c r="D84" s="1"/>
      <c r="E84" s="1"/>
      <c r="F84" s="1">
        <v>203</v>
      </c>
      <c r="G84" s="1">
        <v>212</v>
      </c>
      <c r="H84" s="1">
        <v>168</v>
      </c>
      <c r="I84" s="1"/>
      <c r="J84" s="1">
        <f t="shared" si="26"/>
        <v>3</v>
      </c>
      <c r="K84" s="1">
        <f t="shared" si="27"/>
        <v>583</v>
      </c>
      <c r="L84" s="2">
        <f t="shared" si="25"/>
        <v>194.33333333333334</v>
      </c>
    </row>
    <row r="85" spans="1:12" ht="12.75">
      <c r="A85" s="39">
        <v>981451</v>
      </c>
      <c r="B85" s="40" t="s">
        <v>97</v>
      </c>
      <c r="C85" s="1"/>
      <c r="D85" s="1"/>
      <c r="E85" s="1"/>
      <c r="F85" s="1"/>
      <c r="G85" s="1">
        <v>184</v>
      </c>
      <c r="H85" s="1">
        <v>204</v>
      </c>
      <c r="I85" s="1">
        <v>212</v>
      </c>
      <c r="J85" s="1">
        <f t="shared" si="26"/>
        <v>3</v>
      </c>
      <c r="K85" s="1">
        <f t="shared" si="27"/>
        <v>600</v>
      </c>
      <c r="L85" s="2">
        <f t="shared" si="25"/>
        <v>200</v>
      </c>
    </row>
    <row r="86" spans="1:12" ht="12.75">
      <c r="A86" s="39">
        <v>438758</v>
      </c>
      <c r="B86" s="40" t="s">
        <v>98</v>
      </c>
      <c r="C86" s="1">
        <v>189</v>
      </c>
      <c r="D86" s="1">
        <v>189</v>
      </c>
      <c r="E86" s="1">
        <v>216</v>
      </c>
      <c r="F86" s="1">
        <v>175</v>
      </c>
      <c r="G86" s="1">
        <v>224</v>
      </c>
      <c r="H86" s="1">
        <v>234</v>
      </c>
      <c r="I86" s="1">
        <v>226</v>
      </c>
      <c r="J86" s="1">
        <f t="shared" si="26"/>
        <v>7</v>
      </c>
      <c r="K86" s="1">
        <f t="shared" si="27"/>
        <v>1453</v>
      </c>
      <c r="L86" s="2">
        <f t="shared" si="25"/>
        <v>207.57142857142858</v>
      </c>
    </row>
    <row r="87" spans="1:12" ht="12.75">
      <c r="A87" s="39">
        <v>696226</v>
      </c>
      <c r="B87" s="40" t="s">
        <v>99</v>
      </c>
      <c r="C87" s="1">
        <v>245</v>
      </c>
      <c r="D87" s="1">
        <v>199</v>
      </c>
      <c r="E87" s="1">
        <v>223</v>
      </c>
      <c r="F87" s="1">
        <v>172</v>
      </c>
      <c r="G87" s="1"/>
      <c r="H87" s="1"/>
      <c r="I87" s="1">
        <v>178</v>
      </c>
      <c r="J87" s="1">
        <f>COUNT(C87:I87)</f>
        <v>5</v>
      </c>
      <c r="K87" s="1">
        <f>SUM(C87:I87)</f>
        <v>1017</v>
      </c>
      <c r="L87" s="2">
        <f t="shared" si="25"/>
        <v>203.4</v>
      </c>
    </row>
    <row r="88" spans="1:12" ht="12.75">
      <c r="A88" s="39">
        <v>856312</v>
      </c>
      <c r="B88" s="40" t="s">
        <v>100</v>
      </c>
      <c r="C88" s="1">
        <v>148</v>
      </c>
      <c r="D88" s="1">
        <v>197</v>
      </c>
      <c r="E88" s="1">
        <v>172</v>
      </c>
      <c r="J88" s="1">
        <f>COUNT(C88:I88)</f>
        <v>3</v>
      </c>
      <c r="K88" s="1">
        <f>SUM(C88:I88)</f>
        <v>517</v>
      </c>
      <c r="L88" s="2">
        <f t="shared" si="25"/>
        <v>172.33333333333334</v>
      </c>
    </row>
    <row r="89" spans="1:12" ht="12.75">
      <c r="A89" s="1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ht="12.75">
      <c r="A90" s="1"/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2:12" ht="12.75">
      <c r="B91" t="s">
        <v>23</v>
      </c>
      <c r="C91" s="22">
        <f>SUM(C80:C90)</f>
        <v>1000</v>
      </c>
      <c r="D91" s="22">
        <f aca="true" t="shared" si="28" ref="D91:K91">SUM(D80:D90)</f>
        <v>1041</v>
      </c>
      <c r="E91" s="22">
        <f t="shared" si="28"/>
        <v>981</v>
      </c>
      <c r="F91" s="22">
        <f t="shared" si="28"/>
        <v>987</v>
      </c>
      <c r="G91" s="22">
        <f t="shared" si="28"/>
        <v>1039</v>
      </c>
      <c r="H91" s="22">
        <f t="shared" si="28"/>
        <v>1026</v>
      </c>
      <c r="I91" s="22">
        <f t="shared" si="28"/>
        <v>1020</v>
      </c>
      <c r="J91" s="22">
        <f t="shared" si="28"/>
        <v>35</v>
      </c>
      <c r="K91" s="22">
        <f t="shared" si="28"/>
        <v>7094</v>
      </c>
      <c r="L91" s="23">
        <f>K91/J91</f>
        <v>202.68571428571428</v>
      </c>
    </row>
    <row r="92" spans="2:12" ht="12.75">
      <c r="B92" t="s">
        <v>24</v>
      </c>
      <c r="C92" s="1">
        <v>1067</v>
      </c>
      <c r="D92" s="1">
        <v>1036</v>
      </c>
      <c r="E92" s="1">
        <v>1000</v>
      </c>
      <c r="F92" s="1">
        <v>1021</v>
      </c>
      <c r="G92" s="1">
        <v>1106</v>
      </c>
      <c r="H92" s="1">
        <v>961</v>
      </c>
      <c r="I92" s="1">
        <v>976</v>
      </c>
      <c r="J92" s="1"/>
      <c r="K92" s="1">
        <f>SUM(C92:I92)</f>
        <v>7167</v>
      </c>
      <c r="L92" s="2">
        <f>K92/J91</f>
        <v>204.77142857142857</v>
      </c>
    </row>
    <row r="93" spans="2:12" ht="12.75">
      <c r="B93" t="s">
        <v>25</v>
      </c>
      <c r="C93" s="1">
        <f>IF(C91&gt;C92,2,0)</f>
        <v>0</v>
      </c>
      <c r="D93" s="1">
        <f aca="true" t="shared" si="29" ref="D93:I93">IF(D91&gt;D92,2,0)</f>
        <v>2</v>
      </c>
      <c r="E93" s="1">
        <f t="shared" si="29"/>
        <v>0</v>
      </c>
      <c r="F93" s="1">
        <f t="shared" si="29"/>
        <v>0</v>
      </c>
      <c r="G93" s="1">
        <f t="shared" si="29"/>
        <v>0</v>
      </c>
      <c r="H93" s="1">
        <f t="shared" si="29"/>
        <v>2</v>
      </c>
      <c r="I93" s="1">
        <f t="shared" si="29"/>
        <v>2</v>
      </c>
      <c r="J93" s="1"/>
      <c r="K93" s="1">
        <f>SUM(C93:I93)</f>
        <v>6</v>
      </c>
      <c r="L93" s="1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">
        <v>206</v>
      </c>
      <c r="D95" s="1">
        <v>203</v>
      </c>
      <c r="E95" s="1">
        <v>216</v>
      </c>
      <c r="F95" s="1">
        <v>212</v>
      </c>
      <c r="G95" s="1">
        <v>204</v>
      </c>
      <c r="H95" s="1">
        <v>200</v>
      </c>
      <c r="I95" s="1">
        <v>173</v>
      </c>
      <c r="J95" s="1">
        <f aca="true" t="shared" si="30" ref="J95:J103">COUNT(C95:I95)</f>
        <v>7</v>
      </c>
      <c r="K95" s="1">
        <f aca="true" t="shared" si="31" ref="K95:K103">SUM(C95:I95)</f>
        <v>1414</v>
      </c>
      <c r="L95" s="2">
        <f aca="true" t="shared" si="32" ref="L95:L104">IF(K95=0,"",K95/J95)</f>
        <v>202</v>
      </c>
    </row>
    <row r="96" spans="1:12" ht="12.75">
      <c r="A96" s="39">
        <v>244058</v>
      </c>
      <c r="B96" s="40" t="s">
        <v>141</v>
      </c>
      <c r="C96" s="1">
        <v>267</v>
      </c>
      <c r="D96" s="1">
        <v>227</v>
      </c>
      <c r="E96" s="1">
        <v>224</v>
      </c>
      <c r="F96" s="1">
        <v>198</v>
      </c>
      <c r="G96" s="1">
        <v>216</v>
      </c>
      <c r="H96" s="1">
        <v>220</v>
      </c>
      <c r="I96" s="1">
        <v>218</v>
      </c>
      <c r="J96" s="1">
        <f t="shared" si="30"/>
        <v>7</v>
      </c>
      <c r="K96" s="1">
        <f t="shared" si="31"/>
        <v>1570</v>
      </c>
      <c r="L96" s="2">
        <f t="shared" si="32"/>
        <v>224.28571428571428</v>
      </c>
    </row>
    <row r="97" spans="1:12" ht="12.75">
      <c r="A97" s="39">
        <v>388068</v>
      </c>
      <c r="B97" s="40" t="s">
        <v>102</v>
      </c>
      <c r="C97" s="1"/>
      <c r="D97" s="1"/>
      <c r="E97" s="1">
        <v>213</v>
      </c>
      <c r="F97" s="1"/>
      <c r="G97" s="1"/>
      <c r="H97" s="1">
        <v>190</v>
      </c>
      <c r="I97" s="1">
        <v>191</v>
      </c>
      <c r="J97" s="1">
        <f t="shared" si="30"/>
        <v>3</v>
      </c>
      <c r="K97" s="1">
        <f t="shared" si="31"/>
        <v>594</v>
      </c>
      <c r="L97" s="2">
        <f t="shared" si="32"/>
        <v>198</v>
      </c>
    </row>
    <row r="98" spans="1:12" ht="12.75">
      <c r="A98" s="39">
        <v>275638</v>
      </c>
      <c r="B98" s="40" t="s">
        <v>103</v>
      </c>
      <c r="C98" s="1">
        <v>196</v>
      </c>
      <c r="D98" s="1">
        <v>227</v>
      </c>
      <c r="E98" s="1">
        <v>212</v>
      </c>
      <c r="F98" s="1">
        <v>245</v>
      </c>
      <c r="G98" s="1">
        <v>248</v>
      </c>
      <c r="H98" s="1">
        <v>206</v>
      </c>
      <c r="I98" s="1">
        <v>217</v>
      </c>
      <c r="J98" s="1">
        <f t="shared" si="30"/>
        <v>7</v>
      </c>
      <c r="K98" s="1">
        <f t="shared" si="31"/>
        <v>1551</v>
      </c>
      <c r="L98" s="2">
        <f t="shared" si="32"/>
        <v>221.57142857142858</v>
      </c>
    </row>
    <row r="99" spans="1:12" ht="12.75">
      <c r="A99" s="39">
        <v>297852</v>
      </c>
      <c r="B99" s="40" t="s">
        <v>104</v>
      </c>
      <c r="C99" s="1"/>
      <c r="D99" s="1"/>
      <c r="E99" s="1"/>
      <c r="F99" s="1"/>
      <c r="G99" s="1"/>
      <c r="H99" s="1"/>
      <c r="I99" s="1"/>
      <c r="J99" s="1">
        <f t="shared" si="30"/>
        <v>0</v>
      </c>
      <c r="K99" s="1">
        <f t="shared" si="31"/>
        <v>0</v>
      </c>
      <c r="L99" s="2">
        <f t="shared" si="32"/>
      </c>
    </row>
    <row r="100" spans="1:12" ht="12.75">
      <c r="A100" s="39">
        <v>1127144</v>
      </c>
      <c r="B100" s="40" t="s">
        <v>152</v>
      </c>
      <c r="C100" s="1"/>
      <c r="D100" s="1"/>
      <c r="E100" s="1"/>
      <c r="F100" s="1"/>
      <c r="G100" s="1"/>
      <c r="H100" s="1"/>
      <c r="I100" s="1"/>
      <c r="J100" s="1">
        <f t="shared" si="30"/>
        <v>0</v>
      </c>
      <c r="K100" s="1">
        <f t="shared" si="31"/>
        <v>0</v>
      </c>
      <c r="L100" s="2">
        <f t="shared" si="32"/>
      </c>
    </row>
    <row r="101" spans="1:12" ht="12.75">
      <c r="A101" s="39">
        <v>514926</v>
      </c>
      <c r="B101" s="40" t="s">
        <v>32</v>
      </c>
      <c r="C101" s="1">
        <v>188</v>
      </c>
      <c r="D101" s="1">
        <v>178</v>
      </c>
      <c r="E101" s="1"/>
      <c r="F101" s="1"/>
      <c r="G101" s="1">
        <v>157</v>
      </c>
      <c r="H101" s="1"/>
      <c r="I101" s="1">
        <v>177</v>
      </c>
      <c r="J101" s="1">
        <f t="shared" si="30"/>
        <v>4</v>
      </c>
      <c r="K101" s="1">
        <f t="shared" si="31"/>
        <v>700</v>
      </c>
      <c r="L101" s="2">
        <f t="shared" si="32"/>
        <v>175</v>
      </c>
    </row>
    <row r="102" spans="1:12" ht="12.75">
      <c r="A102" s="39">
        <v>525480</v>
      </c>
      <c r="B102" s="40" t="s">
        <v>57</v>
      </c>
      <c r="C102" s="1"/>
      <c r="D102" s="1"/>
      <c r="E102" s="1"/>
      <c r="F102" s="1">
        <v>209</v>
      </c>
      <c r="G102" s="1"/>
      <c r="H102" s="1"/>
      <c r="I102" s="1"/>
      <c r="J102" s="1">
        <f t="shared" si="30"/>
        <v>1</v>
      </c>
      <c r="K102" s="1">
        <f t="shared" si="31"/>
        <v>209</v>
      </c>
      <c r="L102" s="2">
        <f t="shared" si="32"/>
        <v>209</v>
      </c>
    </row>
    <row r="103" spans="1:12" ht="12.75">
      <c r="A103" s="39">
        <v>921416</v>
      </c>
      <c r="B103" s="40" t="s">
        <v>132</v>
      </c>
      <c r="C103" s="1">
        <v>193</v>
      </c>
      <c r="D103" s="1">
        <v>226</v>
      </c>
      <c r="E103" s="1">
        <v>213</v>
      </c>
      <c r="F103" s="1">
        <v>232</v>
      </c>
      <c r="G103" s="1">
        <v>214</v>
      </c>
      <c r="H103" s="1">
        <v>189</v>
      </c>
      <c r="I103" s="1"/>
      <c r="J103" s="1">
        <f t="shared" si="30"/>
        <v>6</v>
      </c>
      <c r="K103" s="1">
        <f t="shared" si="31"/>
        <v>1267</v>
      </c>
      <c r="L103" s="2">
        <f t="shared" si="32"/>
        <v>211.16666666666666</v>
      </c>
    </row>
    <row r="104" spans="1:12" ht="12.75">
      <c r="A104" s="39">
        <v>909513</v>
      </c>
      <c r="B104" s="40" t="s">
        <v>133</v>
      </c>
      <c r="C104" s="1"/>
      <c r="D104" s="1"/>
      <c r="E104" s="1"/>
      <c r="F104" s="1"/>
      <c r="G104" s="1"/>
      <c r="H104" s="1"/>
      <c r="I104" s="1"/>
      <c r="J104" s="1">
        <f>COUNT(C104:I104)</f>
        <v>0</v>
      </c>
      <c r="K104" s="1">
        <f>SUM(C104:I104)</f>
        <v>0</v>
      </c>
      <c r="L104" s="2">
        <f t="shared" si="32"/>
      </c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t="s">
        <v>23</v>
      </c>
      <c r="C106" s="22">
        <f>SUM(C95:C104)</f>
        <v>1050</v>
      </c>
      <c r="D106" s="22">
        <f aca="true" t="shared" si="33" ref="D106:K106">SUM(D95:D104)</f>
        <v>1061</v>
      </c>
      <c r="E106" s="22">
        <f t="shared" si="33"/>
        <v>1078</v>
      </c>
      <c r="F106" s="22">
        <f t="shared" si="33"/>
        <v>1096</v>
      </c>
      <c r="G106" s="22">
        <f t="shared" si="33"/>
        <v>1039</v>
      </c>
      <c r="H106" s="22">
        <f t="shared" si="33"/>
        <v>1005</v>
      </c>
      <c r="I106" s="22">
        <f t="shared" si="33"/>
        <v>976</v>
      </c>
      <c r="J106" s="22">
        <f t="shared" si="33"/>
        <v>35</v>
      </c>
      <c r="K106" s="22">
        <f t="shared" si="33"/>
        <v>7305</v>
      </c>
      <c r="L106" s="23">
        <f>K106/J106</f>
        <v>208.71428571428572</v>
      </c>
    </row>
    <row r="107" spans="2:12" ht="12.75">
      <c r="B107" t="s">
        <v>24</v>
      </c>
      <c r="C107" s="1">
        <v>1023</v>
      </c>
      <c r="D107" s="1">
        <v>1174</v>
      </c>
      <c r="E107" s="1">
        <v>1145</v>
      </c>
      <c r="F107" s="1">
        <v>1034</v>
      </c>
      <c r="G107" s="1">
        <v>943</v>
      </c>
      <c r="H107" s="1">
        <v>1013</v>
      </c>
      <c r="I107" s="1">
        <v>1020</v>
      </c>
      <c r="J107" s="1"/>
      <c r="K107" s="1">
        <f>SUM(C107:I107)</f>
        <v>7352</v>
      </c>
      <c r="L107" s="2">
        <f>K107/J106</f>
        <v>210.05714285714285</v>
      </c>
    </row>
    <row r="108" spans="2:12" ht="12.75">
      <c r="B108" t="s">
        <v>25</v>
      </c>
      <c r="C108" s="1">
        <f>IF(C106&gt;C107,2,0)</f>
        <v>2</v>
      </c>
      <c r="D108" s="1">
        <f aca="true" t="shared" si="34" ref="D108:I108">IF(D106&gt;D107,2,0)</f>
        <v>0</v>
      </c>
      <c r="E108" s="1">
        <f t="shared" si="34"/>
        <v>0</v>
      </c>
      <c r="F108" s="1">
        <f t="shared" si="34"/>
        <v>2</v>
      </c>
      <c r="G108" s="1">
        <f t="shared" si="34"/>
        <v>2</v>
      </c>
      <c r="H108" s="1">
        <f t="shared" si="34"/>
        <v>0</v>
      </c>
      <c r="I108" s="1">
        <f t="shared" si="34"/>
        <v>0</v>
      </c>
      <c r="J108" s="1"/>
      <c r="K108" s="1">
        <f>SUM(C108:I108)</f>
        <v>6</v>
      </c>
      <c r="L108" s="1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>
        <v>174</v>
      </c>
      <c r="D110" s="1"/>
      <c r="E110" s="1"/>
      <c r="F110" s="1"/>
      <c r="G110" s="1"/>
      <c r="H110" s="1"/>
      <c r="I110" s="1"/>
      <c r="J110" s="1">
        <f aca="true" t="shared" si="35" ref="J110:J118">COUNT(C110:I110)</f>
        <v>1</v>
      </c>
      <c r="K110" s="1">
        <f aca="true" t="shared" si="36" ref="K110:K118">SUM(C110:I110)</f>
        <v>174</v>
      </c>
      <c r="L110" s="2">
        <f aca="true" t="shared" si="37" ref="L110:L118">IF(K110=0,"",K110/J110)</f>
        <v>174</v>
      </c>
    </row>
    <row r="111" spans="1:12" ht="12.75">
      <c r="A111" s="39">
        <v>102784</v>
      </c>
      <c r="B111" s="40" t="s">
        <v>106</v>
      </c>
      <c r="C111" s="1">
        <v>221</v>
      </c>
      <c r="D111" s="1">
        <v>225</v>
      </c>
      <c r="E111" s="1">
        <v>235</v>
      </c>
      <c r="F111" s="1">
        <v>278</v>
      </c>
      <c r="G111" s="1">
        <v>214</v>
      </c>
      <c r="H111" s="1">
        <v>199</v>
      </c>
      <c r="I111" s="1">
        <v>219</v>
      </c>
      <c r="J111" s="1">
        <f t="shared" si="35"/>
        <v>7</v>
      </c>
      <c r="K111" s="1">
        <f t="shared" si="36"/>
        <v>1591</v>
      </c>
      <c r="L111" s="2">
        <f t="shared" si="37"/>
        <v>227.28571428571428</v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/>
      <c r="D114" s="1"/>
      <c r="E114" s="1"/>
      <c r="F114" s="1"/>
      <c r="G114" s="1"/>
      <c r="H114" s="1"/>
      <c r="I114" s="1"/>
      <c r="J114" s="1">
        <f t="shared" si="35"/>
        <v>0</v>
      </c>
      <c r="K114" s="1">
        <f t="shared" si="36"/>
        <v>0</v>
      </c>
      <c r="L114" s="2">
        <f t="shared" si="37"/>
      </c>
    </row>
    <row r="115" spans="1:12" ht="12.75">
      <c r="A115" s="39">
        <v>155500</v>
      </c>
      <c r="B115" s="40" t="s">
        <v>108</v>
      </c>
      <c r="C115" s="1">
        <v>226</v>
      </c>
      <c r="D115" s="1">
        <v>159</v>
      </c>
      <c r="E115" s="1"/>
      <c r="F115" s="1">
        <v>189</v>
      </c>
      <c r="G115" s="1">
        <v>200</v>
      </c>
      <c r="H115" s="1">
        <v>167</v>
      </c>
      <c r="I115" s="1">
        <v>174</v>
      </c>
      <c r="J115" s="1">
        <f t="shared" si="35"/>
        <v>6</v>
      </c>
      <c r="K115" s="1">
        <f t="shared" si="36"/>
        <v>1115</v>
      </c>
      <c r="L115" s="2">
        <f t="shared" si="37"/>
        <v>185.83333333333334</v>
      </c>
    </row>
    <row r="116" spans="1:12" ht="12.75">
      <c r="A116" s="39">
        <v>973424</v>
      </c>
      <c r="B116" s="40" t="s">
        <v>109</v>
      </c>
      <c r="C116" s="1"/>
      <c r="D116" s="1">
        <v>185</v>
      </c>
      <c r="E116" s="1">
        <v>168</v>
      </c>
      <c r="F116" s="1"/>
      <c r="G116" s="1">
        <v>158</v>
      </c>
      <c r="H116" s="1"/>
      <c r="I116" s="1"/>
      <c r="J116" s="1">
        <f t="shared" si="35"/>
        <v>3</v>
      </c>
      <c r="K116" s="1">
        <f t="shared" si="36"/>
        <v>511</v>
      </c>
      <c r="L116" s="2">
        <f t="shared" si="37"/>
        <v>170.33333333333334</v>
      </c>
    </row>
    <row r="117" spans="1:12" ht="12.75">
      <c r="A117" s="39">
        <v>1050966</v>
      </c>
      <c r="B117" s="40" t="s">
        <v>110</v>
      </c>
      <c r="C117" s="1">
        <v>203</v>
      </c>
      <c r="D117" s="1">
        <v>183</v>
      </c>
      <c r="E117" s="1">
        <v>204</v>
      </c>
      <c r="F117" s="1">
        <v>204</v>
      </c>
      <c r="G117" s="1">
        <v>201</v>
      </c>
      <c r="H117" s="1">
        <v>207</v>
      </c>
      <c r="I117" s="1">
        <v>208</v>
      </c>
      <c r="J117" s="1">
        <f t="shared" si="35"/>
        <v>7</v>
      </c>
      <c r="K117" s="1">
        <f t="shared" si="36"/>
        <v>1410</v>
      </c>
      <c r="L117" s="2">
        <f t="shared" si="37"/>
        <v>201.42857142857142</v>
      </c>
    </row>
    <row r="118" spans="1:12" ht="12.75">
      <c r="A118" s="39">
        <v>976938</v>
      </c>
      <c r="B118" s="40" t="s">
        <v>111</v>
      </c>
      <c r="C118" s="1"/>
      <c r="D118" s="1"/>
      <c r="E118" s="1">
        <v>205</v>
      </c>
      <c r="F118" s="1">
        <v>157</v>
      </c>
      <c r="G118" s="1"/>
      <c r="H118" s="1">
        <v>194</v>
      </c>
      <c r="I118" s="1">
        <v>189</v>
      </c>
      <c r="J118" s="1">
        <f t="shared" si="35"/>
        <v>4</v>
      </c>
      <c r="K118" s="1">
        <f t="shared" si="36"/>
        <v>745</v>
      </c>
      <c r="L118" s="2">
        <f t="shared" si="37"/>
        <v>186.25</v>
      </c>
    </row>
    <row r="119" spans="1:12" ht="12.75">
      <c r="A119" s="39">
        <v>84948</v>
      </c>
      <c r="B119" s="40" t="s">
        <v>112</v>
      </c>
      <c r="C119" s="1">
        <v>214</v>
      </c>
      <c r="D119" s="1">
        <v>211</v>
      </c>
      <c r="E119" s="1">
        <v>210</v>
      </c>
      <c r="F119" s="1">
        <v>182</v>
      </c>
      <c r="G119" s="1">
        <v>170</v>
      </c>
      <c r="H119" s="1">
        <v>194</v>
      </c>
      <c r="I119" s="1">
        <v>159</v>
      </c>
      <c r="J119" s="1">
        <f>COUNT(C119:I119)</f>
        <v>7</v>
      </c>
      <c r="K119" s="1">
        <f>SUM(C119:I119)</f>
        <v>1340</v>
      </c>
      <c r="L119" s="2">
        <f>IF(K119=0,"",K119/J119)</f>
        <v>191.42857142857142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1038</v>
      </c>
      <c r="D121" s="22">
        <f t="shared" si="38"/>
        <v>963</v>
      </c>
      <c r="E121" s="22">
        <f t="shared" si="38"/>
        <v>1022</v>
      </c>
      <c r="F121" s="22">
        <f t="shared" si="38"/>
        <v>1010</v>
      </c>
      <c r="G121" s="22">
        <f t="shared" si="38"/>
        <v>943</v>
      </c>
      <c r="H121" s="22">
        <f t="shared" si="38"/>
        <v>961</v>
      </c>
      <c r="I121" s="22">
        <f t="shared" si="38"/>
        <v>949</v>
      </c>
      <c r="J121" s="22">
        <f t="shared" si="38"/>
        <v>35</v>
      </c>
      <c r="K121" s="22">
        <f t="shared" si="38"/>
        <v>6886</v>
      </c>
      <c r="L121" s="23">
        <f>K121/J121</f>
        <v>196.74285714285713</v>
      </c>
    </row>
    <row r="122" spans="2:12" ht="12.75">
      <c r="B122" t="s">
        <v>24</v>
      </c>
      <c r="C122" s="1">
        <v>919</v>
      </c>
      <c r="D122" s="1">
        <v>1019</v>
      </c>
      <c r="E122" s="1">
        <v>1042</v>
      </c>
      <c r="F122" s="1">
        <v>912</v>
      </c>
      <c r="G122" s="1">
        <v>1039</v>
      </c>
      <c r="H122" s="1">
        <v>1026</v>
      </c>
      <c r="I122" s="1">
        <v>988</v>
      </c>
      <c r="J122" s="1"/>
      <c r="K122" s="1">
        <f>SUM(C122:I122)</f>
        <v>6945</v>
      </c>
      <c r="L122" s="2">
        <f>K122/J121</f>
        <v>198.42857142857142</v>
      </c>
    </row>
    <row r="123" spans="2:12" ht="12.75">
      <c r="B123" t="s">
        <v>25</v>
      </c>
      <c r="C123" s="1">
        <f aca="true" t="shared" si="39" ref="C123:I123">IF(C121&gt;C122,2,0)</f>
        <v>2</v>
      </c>
      <c r="D123" s="1">
        <f t="shared" si="39"/>
        <v>0</v>
      </c>
      <c r="E123" s="1">
        <f t="shared" si="39"/>
        <v>0</v>
      </c>
      <c r="F123" s="1">
        <f t="shared" si="39"/>
        <v>2</v>
      </c>
      <c r="G123" s="1">
        <f t="shared" si="39"/>
        <v>0</v>
      </c>
      <c r="H123" s="1">
        <f t="shared" si="39"/>
        <v>0</v>
      </c>
      <c r="I123" s="1">
        <f t="shared" si="39"/>
        <v>0</v>
      </c>
      <c r="J123" s="1"/>
      <c r="K123" s="1">
        <f>SUM(C123:I123)</f>
        <v>4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hyperlinks>
    <hyperlink ref="A49" r:id="rId1" display="www.bowlen.t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workbookViewId="0" topLeftCell="A1">
      <pane ySplit="3" topLeftCell="BM4" activePane="bottomLeft" state="frozen"/>
      <selection pane="topLeft" activeCell="F74" sqref="F74"/>
      <selection pane="bottomLeft" activeCell="A10" sqref="A10"/>
    </sheetView>
  </sheetViews>
  <sheetFormatPr defaultColWidth="9.140625" defaultRowHeight="12.75"/>
  <cols>
    <col min="2" max="2" width="18.7109375" style="0" bestFit="1" customWidth="1"/>
  </cols>
  <sheetData>
    <row r="1" spans="1:12" ht="12.75">
      <c r="A1" s="103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 t="s">
        <v>17</v>
      </c>
      <c r="K3" s="9" t="s">
        <v>10</v>
      </c>
      <c r="L3" s="9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">
        <v>190</v>
      </c>
      <c r="D5" s="1">
        <v>199</v>
      </c>
      <c r="E5" s="1">
        <v>191</v>
      </c>
      <c r="F5" s="1">
        <v>196</v>
      </c>
      <c r="G5" s="1">
        <v>235</v>
      </c>
      <c r="H5" s="1">
        <v>227</v>
      </c>
      <c r="I5" s="1">
        <v>264</v>
      </c>
      <c r="J5" s="1">
        <f aca="true" t="shared" si="0" ref="J5:J14">COUNT(C5:I5)</f>
        <v>7</v>
      </c>
      <c r="K5" s="1">
        <f aca="true" t="shared" si="1" ref="K5:K14">SUM(C5:I5)</f>
        <v>1502</v>
      </c>
      <c r="L5" s="2">
        <f aca="true" t="shared" si="2" ref="L5:L14">IF(K5=0,"",K5/J5)</f>
        <v>214.57142857142858</v>
      </c>
    </row>
    <row r="6" spans="1:12" ht="12.75">
      <c r="A6" s="1">
        <v>116521</v>
      </c>
      <c r="B6" t="s">
        <v>18</v>
      </c>
      <c r="C6" s="1"/>
      <c r="D6" s="1"/>
      <c r="E6" s="1"/>
      <c r="F6" s="1"/>
      <c r="G6" s="1"/>
      <c r="H6" s="1"/>
      <c r="I6" s="1"/>
      <c r="J6" s="1">
        <f t="shared" si="0"/>
        <v>0</v>
      </c>
      <c r="K6" s="1">
        <f t="shared" si="1"/>
        <v>0</v>
      </c>
      <c r="L6" s="2">
        <f t="shared" si="2"/>
      </c>
    </row>
    <row r="7" spans="1:12" ht="12.75">
      <c r="A7" s="1">
        <v>535923</v>
      </c>
      <c r="B7" s="7" t="s">
        <v>42</v>
      </c>
      <c r="C7" s="1">
        <v>237</v>
      </c>
      <c r="D7" s="1">
        <v>184</v>
      </c>
      <c r="E7" s="1">
        <v>245</v>
      </c>
      <c r="F7" s="1">
        <v>191</v>
      </c>
      <c r="G7" s="1">
        <v>208</v>
      </c>
      <c r="H7" s="1">
        <v>247</v>
      </c>
      <c r="I7" s="1">
        <v>165</v>
      </c>
      <c r="J7" s="1">
        <f t="shared" si="0"/>
        <v>7</v>
      </c>
      <c r="K7" s="1">
        <f t="shared" si="1"/>
        <v>1477</v>
      </c>
      <c r="L7" s="2">
        <f t="shared" si="2"/>
        <v>211</v>
      </c>
    </row>
    <row r="8" spans="1:12" ht="12.75">
      <c r="A8" s="1">
        <v>92665</v>
      </c>
      <c r="B8" t="s">
        <v>41</v>
      </c>
      <c r="C8" s="1">
        <v>161</v>
      </c>
      <c r="D8" s="1"/>
      <c r="E8" s="1"/>
      <c r="F8" s="1"/>
      <c r="G8" s="1"/>
      <c r="H8" s="1">
        <v>245</v>
      </c>
      <c r="I8" s="1">
        <v>235</v>
      </c>
      <c r="J8" s="1">
        <f t="shared" si="0"/>
        <v>3</v>
      </c>
      <c r="K8" s="1">
        <f t="shared" si="1"/>
        <v>641</v>
      </c>
      <c r="L8" s="2">
        <f t="shared" si="2"/>
        <v>213.66666666666666</v>
      </c>
    </row>
    <row r="9" spans="1:12" ht="12.75">
      <c r="A9" s="1">
        <v>245488</v>
      </c>
      <c r="B9" t="s">
        <v>21</v>
      </c>
      <c r="C9" s="1">
        <v>217</v>
      </c>
      <c r="D9" s="1">
        <v>215</v>
      </c>
      <c r="E9" s="1">
        <v>227</v>
      </c>
      <c r="F9" s="1">
        <v>225</v>
      </c>
      <c r="G9" s="1">
        <v>248</v>
      </c>
      <c r="H9" s="1">
        <v>237</v>
      </c>
      <c r="I9" s="1">
        <v>233</v>
      </c>
      <c r="J9" s="1">
        <f t="shared" si="0"/>
        <v>7</v>
      </c>
      <c r="K9" s="1">
        <f t="shared" si="1"/>
        <v>1602</v>
      </c>
      <c r="L9" s="2">
        <f t="shared" si="2"/>
        <v>228.85714285714286</v>
      </c>
    </row>
    <row r="10" spans="1:12" ht="12.75">
      <c r="A10" s="1">
        <v>450073</v>
      </c>
      <c r="B10" t="s">
        <v>53</v>
      </c>
      <c r="C10" s="1"/>
      <c r="D10" s="1"/>
      <c r="E10" s="1"/>
      <c r="F10" s="1">
        <v>226</v>
      </c>
      <c r="G10" s="1">
        <v>191</v>
      </c>
      <c r="H10" s="1">
        <v>198</v>
      </c>
      <c r="I10" s="1">
        <v>175</v>
      </c>
      <c r="J10" s="1">
        <f t="shared" si="0"/>
        <v>4</v>
      </c>
      <c r="K10" s="1">
        <f t="shared" si="1"/>
        <v>790</v>
      </c>
      <c r="L10" s="2">
        <f t="shared" si="2"/>
        <v>197.5</v>
      </c>
    </row>
    <row r="11" spans="1:12" ht="12.75">
      <c r="A11" s="1">
        <v>548065</v>
      </c>
      <c r="B11" t="s">
        <v>27</v>
      </c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>
        <f t="shared" si="1"/>
        <v>0</v>
      </c>
      <c r="L11" s="2">
        <f t="shared" si="2"/>
      </c>
    </row>
    <row r="12" spans="1:12" ht="12.75">
      <c r="A12" s="1">
        <v>468940</v>
      </c>
      <c r="B12" t="s">
        <v>19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>
        <f t="shared" si="1"/>
        <v>0</v>
      </c>
      <c r="L12" s="2">
        <f t="shared" si="2"/>
      </c>
    </row>
    <row r="13" spans="1:12" ht="12.75">
      <c r="A13" s="1">
        <v>453595</v>
      </c>
      <c r="B13" t="s">
        <v>20</v>
      </c>
      <c r="C13" s="1">
        <v>230</v>
      </c>
      <c r="D13" s="1">
        <v>205</v>
      </c>
      <c r="E13" s="1">
        <v>160</v>
      </c>
      <c r="F13" s="1">
        <v>190</v>
      </c>
      <c r="G13" s="1">
        <v>148</v>
      </c>
      <c r="H13" s="1"/>
      <c r="I13" s="1"/>
      <c r="J13" s="1">
        <f t="shared" si="0"/>
        <v>5</v>
      </c>
      <c r="K13" s="1">
        <f t="shared" si="1"/>
        <v>933</v>
      </c>
      <c r="L13" s="2">
        <f t="shared" si="2"/>
        <v>186.6</v>
      </c>
    </row>
    <row r="14" spans="1:12" ht="12.75">
      <c r="A14" s="1">
        <v>1059440</v>
      </c>
      <c r="B14" t="s">
        <v>138</v>
      </c>
      <c r="C14" s="1"/>
      <c r="D14" s="1">
        <v>226</v>
      </c>
      <c r="E14" s="1">
        <v>179</v>
      </c>
      <c r="F14" s="1"/>
      <c r="G14" s="1"/>
      <c r="H14" s="1"/>
      <c r="I14" s="1"/>
      <c r="J14" s="1">
        <f t="shared" si="0"/>
        <v>2</v>
      </c>
      <c r="K14" s="1">
        <f t="shared" si="1"/>
        <v>405</v>
      </c>
      <c r="L14" s="2">
        <f t="shared" si="2"/>
        <v>202.5</v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t="s">
        <v>23</v>
      </c>
      <c r="C16" s="22">
        <f>SUM(C5:C14)</f>
        <v>1035</v>
      </c>
      <c r="D16" s="22">
        <f aca="true" t="shared" si="3" ref="D16:K16">SUM(D5:D14)</f>
        <v>1029</v>
      </c>
      <c r="E16" s="22">
        <f t="shared" si="3"/>
        <v>1002</v>
      </c>
      <c r="F16" s="22">
        <f t="shared" si="3"/>
        <v>1028</v>
      </c>
      <c r="G16" s="22">
        <f t="shared" si="3"/>
        <v>1030</v>
      </c>
      <c r="H16" s="22">
        <f t="shared" si="3"/>
        <v>1154</v>
      </c>
      <c r="I16" s="22">
        <f t="shared" si="3"/>
        <v>1072</v>
      </c>
      <c r="J16" s="22">
        <f t="shared" si="3"/>
        <v>35</v>
      </c>
      <c r="K16" s="22">
        <f t="shared" si="3"/>
        <v>7350</v>
      </c>
      <c r="L16" s="23">
        <f>K16/J16</f>
        <v>210</v>
      </c>
    </row>
    <row r="17" spans="2:12" ht="12.75">
      <c r="B17" t="s">
        <v>24</v>
      </c>
      <c r="C17" s="1">
        <v>905</v>
      </c>
      <c r="D17" s="1">
        <v>1154</v>
      </c>
      <c r="E17" s="1">
        <v>1117</v>
      </c>
      <c r="F17" s="1">
        <v>1082</v>
      </c>
      <c r="G17" s="1">
        <v>1071</v>
      </c>
      <c r="H17" s="1">
        <v>950</v>
      </c>
      <c r="I17" s="1">
        <v>998</v>
      </c>
      <c r="J17" s="1"/>
      <c r="K17" s="1">
        <f>SUM(C17:I17)</f>
        <v>7277</v>
      </c>
      <c r="L17" s="2">
        <f>K17/J16</f>
        <v>207.9142857142857</v>
      </c>
    </row>
    <row r="18" spans="2:12" ht="12.75">
      <c r="B18" t="s">
        <v>25</v>
      </c>
      <c r="C18" s="1">
        <f>IF(C16&gt;C17,2,0)</f>
        <v>2</v>
      </c>
      <c r="D18" s="1">
        <f aca="true" t="shared" si="4" ref="D18:I18">IF(D16&gt;D17,2,0)</f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2</v>
      </c>
      <c r="I18" s="1">
        <f t="shared" si="4"/>
        <v>2</v>
      </c>
      <c r="J18" s="1"/>
      <c r="K18" s="1">
        <f>SUM(C18:I18)</f>
        <v>6</v>
      </c>
      <c r="L18" s="1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"/>
      <c r="D20" s="1"/>
      <c r="E20" s="1"/>
      <c r="F20" s="1">
        <v>192</v>
      </c>
      <c r="G20" s="1">
        <v>159</v>
      </c>
      <c r="H20" s="1"/>
      <c r="I20" s="1"/>
      <c r="J20" s="1">
        <f aca="true" t="shared" si="5" ref="J20:J27">COUNT(C20:I20)</f>
        <v>2</v>
      </c>
      <c r="K20" s="1">
        <f aca="true" t="shared" si="6" ref="K20:K27">SUM(C20:I20)</f>
        <v>351</v>
      </c>
      <c r="L20" s="2">
        <f aca="true" t="shared" si="7" ref="L20:L27">IF(K20=0,"",K20/J20)</f>
        <v>175.5</v>
      </c>
    </row>
    <row r="21" spans="1:12" ht="12.75">
      <c r="A21" s="1">
        <v>801208</v>
      </c>
      <c r="B21" t="s">
        <v>67</v>
      </c>
      <c r="C21" s="1">
        <v>175</v>
      </c>
      <c r="D21" s="1">
        <v>175</v>
      </c>
      <c r="E21" s="1"/>
      <c r="F21" s="1"/>
      <c r="G21" s="1"/>
      <c r="H21" s="1"/>
      <c r="I21" s="1"/>
      <c r="J21" s="1">
        <f t="shared" si="5"/>
        <v>2</v>
      </c>
      <c r="K21" s="1">
        <f t="shared" si="6"/>
        <v>350</v>
      </c>
      <c r="L21" s="2">
        <f t="shared" si="7"/>
        <v>175</v>
      </c>
    </row>
    <row r="22" spans="1:12" ht="12.75">
      <c r="A22" s="1">
        <v>497967</v>
      </c>
      <c r="B22" t="s">
        <v>71</v>
      </c>
      <c r="C22" s="1">
        <v>225</v>
      </c>
      <c r="D22" s="1">
        <v>181</v>
      </c>
      <c r="E22" s="1">
        <v>280</v>
      </c>
      <c r="F22" s="1">
        <v>234</v>
      </c>
      <c r="G22" s="1">
        <v>216</v>
      </c>
      <c r="H22" s="1">
        <v>212</v>
      </c>
      <c r="I22" s="1">
        <v>190</v>
      </c>
      <c r="J22" s="1">
        <f t="shared" si="5"/>
        <v>7</v>
      </c>
      <c r="K22" s="1">
        <f t="shared" si="6"/>
        <v>1538</v>
      </c>
      <c r="L22" s="2">
        <f t="shared" si="7"/>
        <v>219.71428571428572</v>
      </c>
    </row>
    <row r="23" spans="1:12" ht="12.75">
      <c r="A23" s="1">
        <v>358053</v>
      </c>
      <c r="B23" t="s">
        <v>28</v>
      </c>
      <c r="C23" s="1">
        <v>278</v>
      </c>
      <c r="D23" s="1">
        <v>173</v>
      </c>
      <c r="E23" s="1">
        <v>264</v>
      </c>
      <c r="F23" s="1">
        <v>248</v>
      </c>
      <c r="G23" s="1">
        <v>191</v>
      </c>
      <c r="H23" s="1">
        <v>241</v>
      </c>
      <c r="I23" s="1">
        <v>223</v>
      </c>
      <c r="J23" s="1">
        <f>COUNT(C23:I23)</f>
        <v>7</v>
      </c>
      <c r="K23" s="1">
        <f>SUM(C23:I23)</f>
        <v>1618</v>
      </c>
      <c r="L23" s="2">
        <f>IF(K23=0,"",K23/J23)</f>
        <v>231.14285714285714</v>
      </c>
    </row>
    <row r="24" spans="1:12" ht="12.75">
      <c r="A24" s="1">
        <v>964336</v>
      </c>
      <c r="B24" t="s">
        <v>68</v>
      </c>
      <c r="C24" s="1">
        <v>195</v>
      </c>
      <c r="D24" s="1">
        <v>193</v>
      </c>
      <c r="E24" s="1">
        <v>175</v>
      </c>
      <c r="F24" s="1"/>
      <c r="G24" s="1"/>
      <c r="H24" s="1"/>
      <c r="I24" s="1"/>
      <c r="J24" s="1">
        <f t="shared" si="5"/>
        <v>3</v>
      </c>
      <c r="K24" s="1">
        <f t="shared" si="6"/>
        <v>563</v>
      </c>
      <c r="L24" s="2">
        <f t="shared" si="7"/>
        <v>187.66666666666666</v>
      </c>
    </row>
    <row r="25" spans="1:12" ht="12.75">
      <c r="A25" s="1">
        <v>288888</v>
      </c>
      <c r="B25" t="s">
        <v>69</v>
      </c>
      <c r="C25" s="1">
        <v>277</v>
      </c>
      <c r="D25" s="1">
        <v>266</v>
      </c>
      <c r="E25" s="1">
        <v>156</v>
      </c>
      <c r="F25" s="1">
        <v>241</v>
      </c>
      <c r="G25" s="1">
        <v>230</v>
      </c>
      <c r="H25" s="1">
        <v>199</v>
      </c>
      <c r="I25" s="1">
        <v>218</v>
      </c>
      <c r="J25" s="1">
        <f t="shared" si="5"/>
        <v>7</v>
      </c>
      <c r="K25" s="1">
        <f t="shared" si="6"/>
        <v>1587</v>
      </c>
      <c r="L25" s="2">
        <f t="shared" si="7"/>
        <v>226.71428571428572</v>
      </c>
    </row>
    <row r="26" spans="1:12" ht="12.75">
      <c r="A26" s="1">
        <v>966509</v>
      </c>
      <c r="B26" t="s">
        <v>70</v>
      </c>
      <c r="C26" s="1"/>
      <c r="D26" s="1"/>
      <c r="E26" s="1"/>
      <c r="F26" s="1">
        <v>167</v>
      </c>
      <c r="G26" s="1">
        <v>189</v>
      </c>
      <c r="H26" s="1">
        <v>212</v>
      </c>
      <c r="I26" s="1">
        <v>267</v>
      </c>
      <c r="J26" s="1">
        <f t="shared" si="5"/>
        <v>4</v>
      </c>
      <c r="K26" s="1">
        <f t="shared" si="6"/>
        <v>835</v>
      </c>
      <c r="L26" s="2">
        <f t="shared" si="7"/>
        <v>208.75</v>
      </c>
    </row>
    <row r="27" spans="1:12" ht="12.75">
      <c r="A27" s="1">
        <v>795429</v>
      </c>
      <c r="B27" t="s">
        <v>40</v>
      </c>
      <c r="C27" s="1"/>
      <c r="D27" s="1"/>
      <c r="E27" s="1">
        <v>189</v>
      </c>
      <c r="F27" s="1"/>
      <c r="G27" s="1"/>
      <c r="H27" s="1">
        <v>174</v>
      </c>
      <c r="I27" s="1">
        <v>235</v>
      </c>
      <c r="J27" s="1">
        <f t="shared" si="5"/>
        <v>3</v>
      </c>
      <c r="K27" s="1">
        <f t="shared" si="6"/>
        <v>598</v>
      </c>
      <c r="L27" s="2">
        <f t="shared" si="7"/>
        <v>199.33333333333334</v>
      </c>
    </row>
    <row r="28" spans="1:12" ht="12.75">
      <c r="A28" s="1">
        <v>455474</v>
      </c>
      <c r="B28" t="s">
        <v>31</v>
      </c>
      <c r="C28" s="1"/>
      <c r="D28" s="1"/>
      <c r="E28" s="1"/>
      <c r="F28" s="1"/>
      <c r="G28" s="1"/>
      <c r="H28" s="1"/>
      <c r="I28" s="1"/>
      <c r="J28" s="1">
        <f>COUNT(C28:I28)</f>
        <v>0</v>
      </c>
      <c r="K28" s="1">
        <f>SUM(C28:I28)</f>
        <v>0</v>
      </c>
      <c r="L28" s="2">
        <f>IF(K28=0,"",K28/J28)</f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t="s">
        <v>23</v>
      </c>
      <c r="C31" s="22">
        <f>SUM(C20:C29)</f>
        <v>1150</v>
      </c>
      <c r="D31" s="22">
        <f aca="true" t="shared" si="8" ref="D31:K31">SUM(D20:D29)</f>
        <v>988</v>
      </c>
      <c r="E31" s="22">
        <f t="shared" si="8"/>
        <v>1064</v>
      </c>
      <c r="F31" s="22">
        <f t="shared" si="8"/>
        <v>1082</v>
      </c>
      <c r="G31" s="22">
        <f t="shared" si="8"/>
        <v>985</v>
      </c>
      <c r="H31" s="22">
        <f t="shared" si="8"/>
        <v>1038</v>
      </c>
      <c r="I31" s="22">
        <f t="shared" si="8"/>
        <v>1133</v>
      </c>
      <c r="J31" s="22">
        <f t="shared" si="8"/>
        <v>35</v>
      </c>
      <c r="K31" s="22">
        <f t="shared" si="8"/>
        <v>7440</v>
      </c>
      <c r="L31" s="23">
        <f>K31/J31</f>
        <v>212.57142857142858</v>
      </c>
    </row>
    <row r="32" spans="2:12" ht="12.75">
      <c r="B32" t="s">
        <v>24</v>
      </c>
      <c r="C32" s="1">
        <v>1057</v>
      </c>
      <c r="D32" s="1">
        <v>1101</v>
      </c>
      <c r="E32" s="1">
        <v>1007</v>
      </c>
      <c r="F32" s="1">
        <v>1028</v>
      </c>
      <c r="G32" s="1">
        <v>960</v>
      </c>
      <c r="H32" s="1">
        <v>985</v>
      </c>
      <c r="I32" s="1">
        <v>1014</v>
      </c>
      <c r="J32" s="1"/>
      <c r="K32" s="1">
        <f>SUM(C32:I32)</f>
        <v>7152</v>
      </c>
      <c r="L32" s="2">
        <f>K32/J31</f>
        <v>204.34285714285716</v>
      </c>
    </row>
    <row r="33" spans="2:12" ht="12.75">
      <c r="B33" t="s">
        <v>25</v>
      </c>
      <c r="C33" s="1">
        <f>IF(C31&gt;C32,2,0)</f>
        <v>2</v>
      </c>
      <c r="D33" s="1">
        <f aca="true" t="shared" si="9" ref="D33:I33">IF(D31&gt;D32,2,0)</f>
        <v>0</v>
      </c>
      <c r="E33" s="1">
        <f t="shared" si="9"/>
        <v>2</v>
      </c>
      <c r="F33" s="1">
        <f t="shared" si="9"/>
        <v>2</v>
      </c>
      <c r="G33" s="1">
        <f t="shared" si="9"/>
        <v>2</v>
      </c>
      <c r="H33" s="1">
        <f t="shared" si="9"/>
        <v>2</v>
      </c>
      <c r="I33" s="1">
        <f t="shared" si="9"/>
        <v>2</v>
      </c>
      <c r="J33" s="1"/>
      <c r="K33" s="1">
        <f>SUM(C33:I33)</f>
        <v>12</v>
      </c>
      <c r="L33" s="1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"/>
      <c r="D35" s="1"/>
      <c r="E35" s="1"/>
      <c r="F35" s="1"/>
      <c r="G35" s="1">
        <v>182</v>
      </c>
      <c r="H35" s="1">
        <v>233</v>
      </c>
      <c r="I35" s="1">
        <v>192</v>
      </c>
      <c r="J35" s="1">
        <f aca="true" t="shared" si="10" ref="J35:J43">COUNT(C35:I35)</f>
        <v>3</v>
      </c>
      <c r="K35" s="1">
        <f aca="true" t="shared" si="11" ref="K35:K43">SUM(C35:I35)</f>
        <v>607</v>
      </c>
      <c r="L35" s="2">
        <f aca="true" t="shared" si="12" ref="L35:L43">IF(K35=0,"",K35/J35)</f>
        <v>202.33333333333334</v>
      </c>
    </row>
    <row r="36" spans="1:12" ht="12.75">
      <c r="A36" s="1">
        <v>50318</v>
      </c>
      <c r="B36" t="s">
        <v>34</v>
      </c>
      <c r="C36" s="1">
        <v>232</v>
      </c>
      <c r="D36" s="1">
        <v>210</v>
      </c>
      <c r="E36" s="1">
        <v>237</v>
      </c>
      <c r="F36" s="1">
        <v>184</v>
      </c>
      <c r="G36" s="1"/>
      <c r="H36" s="1"/>
      <c r="I36" s="1">
        <v>208</v>
      </c>
      <c r="J36" s="1">
        <f t="shared" si="10"/>
        <v>5</v>
      </c>
      <c r="K36" s="1">
        <f t="shared" si="11"/>
        <v>1071</v>
      </c>
      <c r="L36" s="2">
        <f t="shared" si="12"/>
        <v>214.2</v>
      </c>
    </row>
    <row r="37" spans="1:12" ht="12.75">
      <c r="A37" s="1">
        <v>6270</v>
      </c>
      <c r="B37" t="s">
        <v>35</v>
      </c>
      <c r="C37" s="1">
        <v>189</v>
      </c>
      <c r="D37" s="1">
        <v>247</v>
      </c>
      <c r="E37" s="1">
        <v>225</v>
      </c>
      <c r="F37" s="1">
        <v>223</v>
      </c>
      <c r="G37" s="1">
        <v>185</v>
      </c>
      <c r="H37" s="1"/>
      <c r="I37" s="1"/>
      <c r="J37" s="1">
        <f t="shared" si="10"/>
        <v>5</v>
      </c>
      <c r="K37" s="1">
        <f t="shared" si="11"/>
        <v>1069</v>
      </c>
      <c r="L37" s="2">
        <f t="shared" si="12"/>
        <v>213.8</v>
      </c>
    </row>
    <row r="38" spans="1:12" ht="12.75">
      <c r="A38" s="1">
        <v>470074</v>
      </c>
      <c r="B38" t="s">
        <v>36</v>
      </c>
      <c r="C38" s="1"/>
      <c r="D38" s="1"/>
      <c r="E38" s="1"/>
      <c r="F38" s="1"/>
      <c r="G38" s="1"/>
      <c r="H38" s="1">
        <v>235</v>
      </c>
      <c r="I38" s="1">
        <v>255</v>
      </c>
      <c r="J38" s="1">
        <f t="shared" si="10"/>
        <v>2</v>
      </c>
      <c r="K38" s="1">
        <f t="shared" si="11"/>
        <v>490</v>
      </c>
      <c r="L38" s="2">
        <f t="shared" si="12"/>
        <v>245</v>
      </c>
    </row>
    <row r="39" spans="1:12" ht="12.75">
      <c r="A39" s="1">
        <v>188956</v>
      </c>
      <c r="B39" t="s">
        <v>38</v>
      </c>
      <c r="C39" s="1">
        <v>233</v>
      </c>
      <c r="D39" s="1">
        <v>265</v>
      </c>
      <c r="E39" s="1">
        <v>213</v>
      </c>
      <c r="F39" s="1">
        <v>244</v>
      </c>
      <c r="G39" s="1">
        <v>184</v>
      </c>
      <c r="H39" s="1">
        <v>158</v>
      </c>
      <c r="I39" s="1"/>
      <c r="J39" s="1">
        <f t="shared" si="10"/>
        <v>6</v>
      </c>
      <c r="K39" s="1">
        <f t="shared" si="11"/>
        <v>1297</v>
      </c>
      <c r="L39" s="2">
        <f t="shared" si="12"/>
        <v>216.16666666666666</v>
      </c>
    </row>
    <row r="40" spans="1:12" ht="12.75">
      <c r="A40" s="1">
        <v>949523</v>
      </c>
      <c r="B40" t="s">
        <v>39</v>
      </c>
      <c r="C40" s="1">
        <v>240</v>
      </c>
      <c r="D40" s="1">
        <v>218</v>
      </c>
      <c r="E40" s="1">
        <v>246</v>
      </c>
      <c r="F40" s="1">
        <v>213</v>
      </c>
      <c r="G40" s="1">
        <v>197</v>
      </c>
      <c r="H40" s="1">
        <v>238</v>
      </c>
      <c r="I40" s="1">
        <v>192</v>
      </c>
      <c r="J40" s="1">
        <f t="shared" si="10"/>
        <v>7</v>
      </c>
      <c r="K40" s="1">
        <f t="shared" si="11"/>
        <v>1544</v>
      </c>
      <c r="L40" s="2">
        <f t="shared" si="12"/>
        <v>220.57142857142858</v>
      </c>
    </row>
    <row r="41" spans="1:12" ht="12.75">
      <c r="A41" s="1">
        <v>912859</v>
      </c>
      <c r="B41" t="s">
        <v>54</v>
      </c>
      <c r="C41" s="1">
        <v>222</v>
      </c>
      <c r="D41" s="1">
        <v>214</v>
      </c>
      <c r="E41" s="1">
        <v>235</v>
      </c>
      <c r="F41" s="1">
        <v>238</v>
      </c>
      <c r="G41" s="1">
        <v>212</v>
      </c>
      <c r="H41" s="1">
        <v>179</v>
      </c>
      <c r="I41" s="1"/>
      <c r="J41" s="1">
        <f t="shared" si="10"/>
        <v>6</v>
      </c>
      <c r="K41" s="1">
        <f t="shared" si="11"/>
        <v>1300</v>
      </c>
      <c r="L41" s="2">
        <f t="shared" si="12"/>
        <v>216.66666666666666</v>
      </c>
    </row>
    <row r="42" spans="1:12" ht="12.75">
      <c r="A42" s="1">
        <v>1183850</v>
      </c>
      <c r="B42" t="s">
        <v>55</v>
      </c>
      <c r="C42" s="1"/>
      <c r="D42" s="1"/>
      <c r="E42" s="1"/>
      <c r="F42" s="1"/>
      <c r="G42" s="1"/>
      <c r="H42" s="1"/>
      <c r="I42" s="1">
        <v>178</v>
      </c>
      <c r="J42" s="1">
        <f t="shared" si="10"/>
        <v>1</v>
      </c>
      <c r="K42" s="1">
        <f t="shared" si="11"/>
        <v>178</v>
      </c>
      <c r="L42" s="2">
        <f t="shared" si="12"/>
        <v>178</v>
      </c>
    </row>
    <row r="43" spans="1:12" ht="12.75">
      <c r="A43" s="1">
        <v>382523</v>
      </c>
      <c r="B43" t="s">
        <v>37</v>
      </c>
      <c r="C43" s="1"/>
      <c r="D43" s="1"/>
      <c r="E43" s="1"/>
      <c r="F43" s="1"/>
      <c r="G43" s="1"/>
      <c r="H43" s="1"/>
      <c r="I43" s="1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t="s">
        <v>23</v>
      </c>
      <c r="C46" s="22">
        <f>SUM(C35:C44)</f>
        <v>1116</v>
      </c>
      <c r="D46" s="22">
        <f aca="true" t="shared" si="13" ref="D46:K46">SUM(D35:D44)</f>
        <v>1154</v>
      </c>
      <c r="E46" s="22">
        <f t="shared" si="13"/>
        <v>1156</v>
      </c>
      <c r="F46" s="22">
        <f t="shared" si="13"/>
        <v>1102</v>
      </c>
      <c r="G46" s="22">
        <f t="shared" si="13"/>
        <v>960</v>
      </c>
      <c r="H46" s="22">
        <f t="shared" si="13"/>
        <v>1043</v>
      </c>
      <c r="I46" s="22">
        <f t="shared" si="13"/>
        <v>1025</v>
      </c>
      <c r="J46" s="22">
        <f t="shared" si="13"/>
        <v>35</v>
      </c>
      <c r="K46" s="22">
        <f t="shared" si="13"/>
        <v>7556</v>
      </c>
      <c r="L46" s="23">
        <f>K46/J46</f>
        <v>215.88571428571427</v>
      </c>
    </row>
    <row r="47" spans="2:12" ht="12.75">
      <c r="B47" t="s">
        <v>24</v>
      </c>
      <c r="C47" s="1">
        <v>992</v>
      </c>
      <c r="D47" s="1">
        <v>1029</v>
      </c>
      <c r="E47" s="1">
        <v>1133</v>
      </c>
      <c r="F47" s="1">
        <v>1081</v>
      </c>
      <c r="G47" s="1">
        <v>985</v>
      </c>
      <c r="H47" s="1">
        <v>1075</v>
      </c>
      <c r="I47" s="1">
        <v>1015</v>
      </c>
      <c r="J47" s="1"/>
      <c r="K47" s="1">
        <f>SUM(C47:I47)</f>
        <v>7310</v>
      </c>
      <c r="L47" s="2">
        <f>K47/J46</f>
        <v>208.85714285714286</v>
      </c>
    </row>
    <row r="48" spans="2:12" ht="12.75">
      <c r="B48" t="s">
        <v>25</v>
      </c>
      <c r="C48" s="1">
        <f>IF(C46&gt;C47,2,0)</f>
        <v>2</v>
      </c>
      <c r="D48" s="1">
        <f aca="true" t="shared" si="14" ref="D48:I48">IF(D46&gt;D47,2,0)</f>
        <v>2</v>
      </c>
      <c r="E48" s="1">
        <f t="shared" si="14"/>
        <v>2</v>
      </c>
      <c r="F48" s="1">
        <f t="shared" si="14"/>
        <v>2</v>
      </c>
      <c r="G48" s="1">
        <f t="shared" si="14"/>
        <v>0</v>
      </c>
      <c r="H48" s="1">
        <f t="shared" si="14"/>
        <v>0</v>
      </c>
      <c r="I48" s="1">
        <f t="shared" si="14"/>
        <v>2</v>
      </c>
      <c r="J48" s="1"/>
      <c r="K48" s="1">
        <f>SUM(C48:I48)</f>
        <v>10</v>
      </c>
      <c r="L48" s="1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">
        <v>194</v>
      </c>
      <c r="D50" s="1">
        <v>236</v>
      </c>
      <c r="E50" s="1">
        <v>202</v>
      </c>
      <c r="F50" s="1">
        <v>180</v>
      </c>
      <c r="G50" s="1">
        <v>222</v>
      </c>
      <c r="H50" s="1">
        <v>198</v>
      </c>
      <c r="I50" s="1">
        <v>204</v>
      </c>
      <c r="J50" s="1">
        <f>COUNT(C50:I50)</f>
        <v>7</v>
      </c>
      <c r="K50" s="1">
        <f>SUM(C50:I50)</f>
        <v>1436</v>
      </c>
      <c r="L50" s="2">
        <f aca="true" t="shared" si="15" ref="L50:L58">IF(K50=0,"",K50/J50)</f>
        <v>205.14285714285714</v>
      </c>
    </row>
    <row r="51" spans="1:12" ht="12.75">
      <c r="A51" s="39">
        <v>57207</v>
      </c>
      <c r="B51" s="40" t="s">
        <v>82</v>
      </c>
      <c r="C51" s="1"/>
      <c r="D51" s="1"/>
      <c r="E51" s="1"/>
      <c r="F51" s="1"/>
      <c r="G51" s="1"/>
      <c r="H51" s="1"/>
      <c r="I51" s="1"/>
      <c r="J51" s="1">
        <f aca="true" t="shared" si="16" ref="J51:J57">COUNT(C51:I51)</f>
        <v>0</v>
      </c>
      <c r="K51" s="1">
        <f aca="true" t="shared" si="17" ref="K51:K57">SUM(C51:I51)</f>
        <v>0</v>
      </c>
      <c r="L51" s="2">
        <f t="shared" si="15"/>
      </c>
    </row>
    <row r="52" spans="1:12" ht="12.75">
      <c r="A52" s="39">
        <v>492361</v>
      </c>
      <c r="B52" s="40" t="s">
        <v>83</v>
      </c>
      <c r="C52" s="1">
        <v>180</v>
      </c>
      <c r="D52" s="1">
        <v>205</v>
      </c>
      <c r="E52" s="1">
        <v>192</v>
      </c>
      <c r="F52" s="1"/>
      <c r="G52" s="1"/>
      <c r="H52" s="1"/>
      <c r="I52" s="1"/>
      <c r="J52" s="1">
        <f>COUNT(C52:I52)</f>
        <v>3</v>
      </c>
      <c r="K52" s="1">
        <f>SUM(C52:I52)</f>
        <v>577</v>
      </c>
      <c r="L52" s="2">
        <f t="shared" si="15"/>
        <v>192.33333333333334</v>
      </c>
    </row>
    <row r="53" spans="1:12" ht="12.75">
      <c r="A53" s="39">
        <v>766828</v>
      </c>
      <c r="B53" s="40" t="s">
        <v>30</v>
      </c>
      <c r="C53" s="1"/>
      <c r="D53" s="1"/>
      <c r="E53" s="1"/>
      <c r="F53" s="1">
        <v>235</v>
      </c>
      <c r="G53" s="1">
        <v>235</v>
      </c>
      <c r="H53" s="1">
        <v>210</v>
      </c>
      <c r="I53" s="1">
        <v>237</v>
      </c>
      <c r="J53" s="1">
        <f t="shared" si="16"/>
        <v>4</v>
      </c>
      <c r="K53" s="1">
        <f t="shared" si="17"/>
        <v>917</v>
      </c>
      <c r="L53" s="2">
        <f t="shared" si="15"/>
        <v>229.25</v>
      </c>
    </row>
    <row r="54" spans="1:12" ht="12.75">
      <c r="A54" s="39">
        <v>58602</v>
      </c>
      <c r="B54" s="40" t="s">
        <v>129</v>
      </c>
      <c r="C54" s="1">
        <v>210</v>
      </c>
      <c r="D54" s="1">
        <v>216</v>
      </c>
      <c r="E54" s="1">
        <v>248</v>
      </c>
      <c r="F54" s="1">
        <v>223</v>
      </c>
      <c r="G54" s="1">
        <v>216</v>
      </c>
      <c r="H54" s="1">
        <v>255</v>
      </c>
      <c r="I54" s="1">
        <v>213</v>
      </c>
      <c r="J54" s="1">
        <f>COUNT(C54:I54)</f>
        <v>7</v>
      </c>
      <c r="K54" s="1">
        <f>SUM(C54:I54)</f>
        <v>1581</v>
      </c>
      <c r="L54" s="2">
        <f t="shared" si="15"/>
        <v>225.85714285714286</v>
      </c>
    </row>
    <row r="55" spans="1:12" ht="12.75">
      <c r="A55" s="39">
        <v>670103</v>
      </c>
      <c r="B55" s="40" t="s">
        <v>84</v>
      </c>
      <c r="C55" s="1">
        <v>258</v>
      </c>
      <c r="D55" s="1">
        <v>224</v>
      </c>
      <c r="E55" s="1">
        <v>246</v>
      </c>
      <c r="F55" s="1">
        <v>268</v>
      </c>
      <c r="G55" s="1">
        <v>195</v>
      </c>
      <c r="H55" s="1">
        <v>213</v>
      </c>
      <c r="I55" s="1">
        <v>188</v>
      </c>
      <c r="J55" s="1">
        <f t="shared" si="16"/>
        <v>7</v>
      </c>
      <c r="K55" s="1">
        <f t="shared" si="17"/>
        <v>1592</v>
      </c>
      <c r="L55" s="2">
        <f t="shared" si="15"/>
        <v>227.42857142857142</v>
      </c>
    </row>
    <row r="56" spans="1:12" ht="12.75">
      <c r="A56" s="39">
        <v>488658</v>
      </c>
      <c r="B56" s="40" t="s">
        <v>130</v>
      </c>
      <c r="C56" s="1">
        <v>246</v>
      </c>
      <c r="D56" s="1">
        <v>220</v>
      </c>
      <c r="E56" s="1">
        <v>245</v>
      </c>
      <c r="F56" s="1">
        <v>232</v>
      </c>
      <c r="G56" s="1">
        <v>216</v>
      </c>
      <c r="H56" s="1">
        <v>276</v>
      </c>
      <c r="I56" s="1">
        <v>156</v>
      </c>
      <c r="J56" s="1">
        <f>COUNT(C56:I56)</f>
        <v>7</v>
      </c>
      <c r="K56" s="1">
        <f>SUM(C56:I56)</f>
        <v>1591</v>
      </c>
      <c r="L56" s="2">
        <f t="shared" si="15"/>
        <v>227.28571428571428</v>
      </c>
    </row>
    <row r="57" spans="1:12" ht="12.75">
      <c r="A57" s="39">
        <v>360716</v>
      </c>
      <c r="B57" s="40" t="s">
        <v>85</v>
      </c>
      <c r="C57" s="1"/>
      <c r="D57" s="1"/>
      <c r="E57" s="1"/>
      <c r="F57" s="1"/>
      <c r="G57" s="1"/>
      <c r="H57" s="1"/>
      <c r="I57" s="1"/>
      <c r="J57" s="1">
        <f t="shared" si="16"/>
        <v>0</v>
      </c>
      <c r="K57" s="1">
        <f t="shared" si="17"/>
        <v>0</v>
      </c>
      <c r="L57" s="2">
        <f t="shared" si="15"/>
      </c>
    </row>
    <row r="58" spans="1:12" ht="12.75">
      <c r="A58" s="39">
        <v>1185098</v>
      </c>
      <c r="B58" s="40" t="s">
        <v>56</v>
      </c>
      <c r="C58" s="1"/>
      <c r="D58" s="1"/>
      <c r="E58" s="1"/>
      <c r="F58" s="1"/>
      <c r="G58" s="1"/>
      <c r="H58" s="1"/>
      <c r="I58" s="1"/>
      <c r="J58" s="1">
        <f>COUNT(C58:I58)</f>
        <v>0</v>
      </c>
      <c r="K58" s="1">
        <f>SUM(C58:I58)</f>
        <v>0</v>
      </c>
      <c r="L58" s="2">
        <f t="shared" si="15"/>
      </c>
    </row>
    <row r="59" spans="1:12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t="s">
        <v>23</v>
      </c>
      <c r="C61" s="22">
        <f>SUM(C50:C59)</f>
        <v>1088</v>
      </c>
      <c r="D61" s="22">
        <f aca="true" t="shared" si="18" ref="D61:K61">SUM(D50:D59)</f>
        <v>1101</v>
      </c>
      <c r="E61" s="22">
        <f t="shared" si="18"/>
        <v>1133</v>
      </c>
      <c r="F61" s="22">
        <f t="shared" si="18"/>
        <v>1138</v>
      </c>
      <c r="G61" s="22">
        <f t="shared" si="18"/>
        <v>1084</v>
      </c>
      <c r="H61" s="22">
        <f t="shared" si="18"/>
        <v>1152</v>
      </c>
      <c r="I61" s="22">
        <f t="shared" si="18"/>
        <v>998</v>
      </c>
      <c r="J61" s="22">
        <f t="shared" si="18"/>
        <v>35</v>
      </c>
      <c r="K61" s="22">
        <f t="shared" si="18"/>
        <v>7694</v>
      </c>
      <c r="L61" s="23">
        <f>K61/J61</f>
        <v>219.82857142857142</v>
      </c>
    </row>
    <row r="62" spans="2:12" ht="12.75">
      <c r="B62" t="s">
        <v>24</v>
      </c>
      <c r="C62" s="1">
        <v>1046</v>
      </c>
      <c r="D62" s="1">
        <v>988</v>
      </c>
      <c r="E62" s="1">
        <v>1156</v>
      </c>
      <c r="F62" s="1">
        <v>1045</v>
      </c>
      <c r="G62" s="1">
        <v>1004</v>
      </c>
      <c r="H62" s="1">
        <v>1011</v>
      </c>
      <c r="I62" s="1">
        <v>1072</v>
      </c>
      <c r="J62" s="1"/>
      <c r="K62" s="1">
        <f>SUM(C62:I62)</f>
        <v>7322</v>
      </c>
      <c r="L62" s="2">
        <f>K62/J61</f>
        <v>209.2</v>
      </c>
    </row>
    <row r="63" spans="2:12" ht="12.75">
      <c r="B63" t="s">
        <v>25</v>
      </c>
      <c r="C63" s="1">
        <f>IF(C61&gt;C62,2,0)</f>
        <v>2</v>
      </c>
      <c r="D63" s="1">
        <f aca="true" t="shared" si="19" ref="D63:I63">IF(D61&gt;D62,2,0)</f>
        <v>2</v>
      </c>
      <c r="E63" s="1">
        <f t="shared" si="19"/>
        <v>0</v>
      </c>
      <c r="F63" s="1">
        <f t="shared" si="19"/>
        <v>2</v>
      </c>
      <c r="G63" s="1">
        <f t="shared" si="19"/>
        <v>2</v>
      </c>
      <c r="H63" s="1">
        <f t="shared" si="19"/>
        <v>2</v>
      </c>
      <c r="I63" s="1">
        <f t="shared" si="19"/>
        <v>0</v>
      </c>
      <c r="J63" s="1"/>
      <c r="K63" s="1">
        <f>SUM(C63:I63)</f>
        <v>10</v>
      </c>
      <c r="L63" s="1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">
        <v>188</v>
      </c>
      <c r="D65" s="1">
        <v>187</v>
      </c>
      <c r="E65" s="1">
        <v>279</v>
      </c>
      <c r="F65" s="1">
        <v>215</v>
      </c>
      <c r="G65" s="1">
        <v>197</v>
      </c>
      <c r="H65" s="1">
        <v>203</v>
      </c>
      <c r="I65" s="1">
        <v>213</v>
      </c>
      <c r="J65" s="1">
        <f>COUNT(C65:I65)</f>
        <v>7</v>
      </c>
      <c r="K65" s="1">
        <f>SUM(C65:I65)</f>
        <v>1482</v>
      </c>
      <c r="L65" s="2">
        <f aca="true" t="shared" si="20" ref="L65:L72">IF(K65=0,"",K65/J65)</f>
        <v>211.71428571428572</v>
      </c>
    </row>
    <row r="66" spans="1:12" ht="12.75">
      <c r="A66" s="39">
        <v>1102087</v>
      </c>
      <c r="B66" s="40" t="s">
        <v>87</v>
      </c>
      <c r="C66" s="1"/>
      <c r="D66" s="1"/>
      <c r="E66" s="1">
        <v>141</v>
      </c>
      <c r="F66" s="1"/>
      <c r="G66" s="1"/>
      <c r="H66" s="1"/>
      <c r="I66" s="1"/>
      <c r="J66" s="1">
        <f aca="true" t="shared" si="21" ref="J66:J72">COUNT(C66:I66)</f>
        <v>1</v>
      </c>
      <c r="K66" s="1">
        <f aca="true" t="shared" si="22" ref="K66:K72">SUM(C66:I66)</f>
        <v>141</v>
      </c>
      <c r="L66" s="2">
        <f t="shared" si="20"/>
        <v>141</v>
      </c>
    </row>
    <row r="67" spans="1:12" ht="12.75">
      <c r="A67" s="39">
        <v>60496</v>
      </c>
      <c r="B67" s="40" t="s">
        <v>88</v>
      </c>
      <c r="C67" s="1">
        <v>195</v>
      </c>
      <c r="D67" s="1">
        <v>233</v>
      </c>
      <c r="E67" s="1">
        <v>235</v>
      </c>
      <c r="F67" s="1">
        <v>236</v>
      </c>
      <c r="G67" s="1">
        <v>240</v>
      </c>
      <c r="H67" s="1">
        <v>191</v>
      </c>
      <c r="I67" s="1">
        <v>245</v>
      </c>
      <c r="J67" s="1">
        <f t="shared" si="21"/>
        <v>7</v>
      </c>
      <c r="K67" s="1">
        <f t="shared" si="22"/>
        <v>1575</v>
      </c>
      <c r="L67" s="2">
        <f t="shared" si="20"/>
        <v>225</v>
      </c>
    </row>
    <row r="68" spans="1:12" ht="12.75">
      <c r="A68" s="39">
        <v>670308</v>
      </c>
      <c r="B68" s="40" t="s">
        <v>89</v>
      </c>
      <c r="C68" s="1">
        <v>174</v>
      </c>
      <c r="D68" s="1">
        <v>193</v>
      </c>
      <c r="E68" s="1">
        <v>172</v>
      </c>
      <c r="F68" s="1">
        <v>205</v>
      </c>
      <c r="G68" s="1">
        <v>184</v>
      </c>
      <c r="H68" s="1">
        <v>242</v>
      </c>
      <c r="I68" s="1">
        <v>180</v>
      </c>
      <c r="J68" s="1">
        <f t="shared" si="21"/>
        <v>7</v>
      </c>
      <c r="K68" s="1">
        <f t="shared" si="22"/>
        <v>1350</v>
      </c>
      <c r="L68" s="2">
        <f t="shared" si="20"/>
        <v>192.85714285714286</v>
      </c>
    </row>
    <row r="69" spans="1:12" ht="12.75">
      <c r="A69" s="39">
        <v>261785</v>
      </c>
      <c r="B69" s="40" t="s">
        <v>90</v>
      </c>
      <c r="C69" s="1"/>
      <c r="D69" s="1">
        <v>158</v>
      </c>
      <c r="E69" s="1"/>
      <c r="F69" s="1"/>
      <c r="G69" s="1"/>
      <c r="H69" s="1"/>
      <c r="I69" s="1"/>
      <c r="J69" s="1">
        <f t="shared" si="21"/>
        <v>1</v>
      </c>
      <c r="K69" s="1">
        <f t="shared" si="22"/>
        <v>158</v>
      </c>
      <c r="L69" s="2">
        <f t="shared" si="20"/>
        <v>158</v>
      </c>
    </row>
    <row r="70" spans="1:12" ht="12.75">
      <c r="A70" s="39">
        <v>494658</v>
      </c>
      <c r="B70" s="40" t="s">
        <v>92</v>
      </c>
      <c r="C70" s="1">
        <v>200</v>
      </c>
      <c r="D70" s="1">
        <v>153</v>
      </c>
      <c r="E70" s="1">
        <v>208</v>
      </c>
      <c r="F70" s="1">
        <v>187</v>
      </c>
      <c r="G70" s="1">
        <v>224</v>
      </c>
      <c r="H70" s="1">
        <v>255</v>
      </c>
      <c r="I70" s="1">
        <v>172</v>
      </c>
      <c r="J70" s="1">
        <f>COUNT(C70:I70)</f>
        <v>7</v>
      </c>
      <c r="K70" s="1">
        <f>SUM(C70:I70)</f>
        <v>1399</v>
      </c>
      <c r="L70" s="2">
        <f>IF(K70=0,"",K70/J70)</f>
        <v>199.85714285714286</v>
      </c>
    </row>
    <row r="71" spans="1:12" ht="12.75">
      <c r="A71" s="39">
        <v>91642</v>
      </c>
      <c r="B71" s="40" t="s">
        <v>91</v>
      </c>
      <c r="C71" s="1">
        <v>148</v>
      </c>
      <c r="D71" s="1"/>
      <c r="E71" s="1"/>
      <c r="F71" s="1">
        <v>202</v>
      </c>
      <c r="G71" s="1">
        <v>183</v>
      </c>
      <c r="H71" s="1">
        <v>184</v>
      </c>
      <c r="I71" s="1">
        <v>204</v>
      </c>
      <c r="J71" s="1">
        <f>COUNT(C71:I71)</f>
        <v>5</v>
      </c>
      <c r="K71" s="1">
        <f>SUM(C71:I71)</f>
        <v>921</v>
      </c>
      <c r="L71" s="2">
        <f>IF(K71=0,"",K71/J71)</f>
        <v>184.2</v>
      </c>
    </row>
    <row r="72" spans="1:12" ht="12.75">
      <c r="A72" s="39">
        <v>1021125</v>
      </c>
      <c r="B72" s="40" t="s">
        <v>93</v>
      </c>
      <c r="C72" s="1"/>
      <c r="D72" s="1"/>
      <c r="E72" s="1"/>
      <c r="F72" s="1"/>
      <c r="G72" s="1"/>
      <c r="H72" s="1"/>
      <c r="I72" s="1"/>
      <c r="J72" s="1">
        <f t="shared" si="21"/>
        <v>0</v>
      </c>
      <c r="K72" s="1">
        <f t="shared" si="22"/>
        <v>0</v>
      </c>
      <c r="L72" s="2">
        <f t="shared" si="20"/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t="s">
        <v>23</v>
      </c>
      <c r="C76" s="22">
        <f>SUM(C65:C74)</f>
        <v>905</v>
      </c>
      <c r="D76" s="22">
        <f aca="true" t="shared" si="23" ref="D76:K76">SUM(D65:D74)</f>
        <v>924</v>
      </c>
      <c r="E76" s="22">
        <f t="shared" si="23"/>
        <v>1035</v>
      </c>
      <c r="F76" s="22">
        <f t="shared" si="23"/>
        <v>1045</v>
      </c>
      <c r="G76" s="22">
        <f t="shared" si="23"/>
        <v>1028</v>
      </c>
      <c r="H76" s="22">
        <f t="shared" si="23"/>
        <v>1075</v>
      </c>
      <c r="I76" s="22">
        <f t="shared" si="23"/>
        <v>1014</v>
      </c>
      <c r="J76" s="22">
        <f t="shared" si="23"/>
        <v>35</v>
      </c>
      <c r="K76" s="22">
        <f t="shared" si="23"/>
        <v>7026</v>
      </c>
      <c r="L76" s="23">
        <f>K76/J76</f>
        <v>200.74285714285713</v>
      </c>
    </row>
    <row r="77" spans="2:12" ht="12.75">
      <c r="B77" t="s">
        <v>24</v>
      </c>
      <c r="C77" s="1">
        <v>1035</v>
      </c>
      <c r="D77" s="1">
        <v>1017</v>
      </c>
      <c r="E77" s="1">
        <v>1038</v>
      </c>
      <c r="F77" s="1">
        <v>1138</v>
      </c>
      <c r="G77" s="1">
        <v>1034</v>
      </c>
      <c r="H77" s="1">
        <v>1043</v>
      </c>
      <c r="I77" s="1">
        <v>1133</v>
      </c>
      <c r="J77" s="1"/>
      <c r="K77" s="1">
        <f>SUM(C77:I77)</f>
        <v>7438</v>
      </c>
      <c r="L77" s="2">
        <f>K77/J76</f>
        <v>212.5142857142857</v>
      </c>
    </row>
    <row r="78" spans="2:12" ht="12.75">
      <c r="B78" t="s">
        <v>25</v>
      </c>
      <c r="C78" s="1">
        <f>IF(C76&gt;C77,2,0)</f>
        <v>0</v>
      </c>
      <c r="D78" s="1">
        <f aca="true" t="shared" si="24" ref="D78:I78">IF(D76&gt;D77,2,0)</f>
        <v>0</v>
      </c>
      <c r="E78" s="1">
        <f t="shared" si="24"/>
        <v>0</v>
      </c>
      <c r="F78" s="1">
        <f t="shared" si="24"/>
        <v>0</v>
      </c>
      <c r="G78" s="1">
        <f t="shared" si="24"/>
        <v>0</v>
      </c>
      <c r="H78" s="1">
        <f t="shared" si="24"/>
        <v>2</v>
      </c>
      <c r="I78" s="1">
        <f t="shared" si="24"/>
        <v>0</v>
      </c>
      <c r="J78" s="1"/>
      <c r="K78" s="1">
        <f>SUM(C78:I78)</f>
        <v>2</v>
      </c>
      <c r="L78" s="1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/>
      <c r="F80" s="1"/>
      <c r="G80" s="1"/>
      <c r="H80" s="1"/>
      <c r="I80" s="1"/>
      <c r="J80" s="1">
        <f>COUNT(C80:I80)</f>
        <v>0</v>
      </c>
      <c r="K80" s="1">
        <f>SUM(C80:I80)</f>
        <v>0</v>
      </c>
      <c r="L80" s="2">
        <f aca="true" t="shared" si="25" ref="L80:L88">IF(K80=0,"",K80/J80)</f>
      </c>
    </row>
    <row r="81" spans="1:12" ht="12.75">
      <c r="A81" s="39">
        <v>398772</v>
      </c>
      <c r="B81" s="40" t="s">
        <v>94</v>
      </c>
      <c r="C81" s="1">
        <v>226</v>
      </c>
      <c r="D81" s="1">
        <v>161</v>
      </c>
      <c r="E81" s="1"/>
      <c r="F81" s="1"/>
      <c r="G81" s="1"/>
      <c r="H81" s="1"/>
      <c r="I81" s="1">
        <v>171</v>
      </c>
      <c r="J81" s="1">
        <f aca="true" t="shared" si="26" ref="J81:J86">COUNT(C81:I81)</f>
        <v>3</v>
      </c>
      <c r="K81" s="1">
        <f aca="true" t="shared" si="27" ref="K81:K86">SUM(C81:I81)</f>
        <v>558</v>
      </c>
      <c r="L81" s="2">
        <f t="shared" si="25"/>
        <v>186</v>
      </c>
    </row>
    <row r="82" spans="1:12" ht="12.75">
      <c r="A82" s="39">
        <v>739642</v>
      </c>
      <c r="B82" s="40" t="s">
        <v>139</v>
      </c>
      <c r="C82" s="1"/>
      <c r="D82" s="1">
        <v>193</v>
      </c>
      <c r="E82" s="1">
        <v>181</v>
      </c>
      <c r="F82" s="1">
        <v>178</v>
      </c>
      <c r="G82" s="1"/>
      <c r="H82" s="1"/>
      <c r="I82" s="1">
        <v>279</v>
      </c>
      <c r="J82" s="1">
        <f t="shared" si="26"/>
        <v>4</v>
      </c>
      <c r="K82" s="1">
        <f t="shared" si="27"/>
        <v>831</v>
      </c>
      <c r="L82" s="2">
        <f t="shared" si="25"/>
        <v>207.75</v>
      </c>
    </row>
    <row r="83" spans="1:12" ht="12.75">
      <c r="A83" s="39">
        <v>739634</v>
      </c>
      <c r="B83" s="40" t="s">
        <v>95</v>
      </c>
      <c r="C83" s="1">
        <v>198</v>
      </c>
      <c r="D83" s="1"/>
      <c r="E83" s="1"/>
      <c r="F83" s="1"/>
      <c r="G83" s="1"/>
      <c r="H83" s="1"/>
      <c r="I83" s="1"/>
      <c r="J83" s="1">
        <f t="shared" si="26"/>
        <v>1</v>
      </c>
      <c r="K83" s="1">
        <f t="shared" si="27"/>
        <v>198</v>
      </c>
      <c r="L83" s="2">
        <f t="shared" si="25"/>
        <v>198</v>
      </c>
    </row>
    <row r="84" spans="1:12" ht="12.75">
      <c r="A84" s="39">
        <v>408778</v>
      </c>
      <c r="B84" s="40" t="s">
        <v>96</v>
      </c>
      <c r="C84" s="1"/>
      <c r="D84" s="1"/>
      <c r="E84" s="1">
        <v>236</v>
      </c>
      <c r="F84" s="1">
        <v>221</v>
      </c>
      <c r="G84" s="1">
        <v>192</v>
      </c>
      <c r="H84" s="1">
        <v>210</v>
      </c>
      <c r="I84" s="1"/>
      <c r="J84" s="1">
        <f t="shared" si="26"/>
        <v>4</v>
      </c>
      <c r="K84" s="1">
        <f t="shared" si="27"/>
        <v>859</v>
      </c>
      <c r="L84" s="2">
        <f t="shared" si="25"/>
        <v>214.75</v>
      </c>
    </row>
    <row r="85" spans="1:12" ht="12.75">
      <c r="A85" s="39">
        <v>981451</v>
      </c>
      <c r="B85" s="40" t="s">
        <v>97</v>
      </c>
      <c r="C85" s="1"/>
      <c r="D85" s="1"/>
      <c r="E85" s="1"/>
      <c r="F85" s="1"/>
      <c r="G85" s="1">
        <v>217</v>
      </c>
      <c r="H85" s="1">
        <v>182</v>
      </c>
      <c r="I85" s="1"/>
      <c r="J85" s="1">
        <f t="shared" si="26"/>
        <v>2</v>
      </c>
      <c r="K85" s="1">
        <f t="shared" si="27"/>
        <v>399</v>
      </c>
      <c r="L85" s="2">
        <f t="shared" si="25"/>
        <v>199.5</v>
      </c>
    </row>
    <row r="86" spans="1:12" ht="12.75">
      <c r="A86" s="39">
        <v>438758</v>
      </c>
      <c r="B86" s="40" t="s">
        <v>98</v>
      </c>
      <c r="C86" s="1">
        <v>203</v>
      </c>
      <c r="D86" s="1">
        <v>263</v>
      </c>
      <c r="E86" s="1">
        <v>246</v>
      </c>
      <c r="F86" s="1">
        <v>267</v>
      </c>
      <c r="G86" s="1">
        <v>225</v>
      </c>
      <c r="H86" s="1">
        <v>196</v>
      </c>
      <c r="I86" s="1">
        <v>218</v>
      </c>
      <c r="J86" s="1">
        <f t="shared" si="26"/>
        <v>7</v>
      </c>
      <c r="K86" s="1">
        <f t="shared" si="27"/>
        <v>1618</v>
      </c>
      <c r="L86" s="2">
        <f t="shared" si="25"/>
        <v>231.14285714285714</v>
      </c>
    </row>
    <row r="87" spans="1:12" ht="12.75">
      <c r="A87" s="39">
        <v>696226</v>
      </c>
      <c r="B87" s="40" t="s">
        <v>99</v>
      </c>
      <c r="C87" s="1">
        <v>211</v>
      </c>
      <c r="D87" s="1">
        <v>182</v>
      </c>
      <c r="E87" s="1">
        <v>242</v>
      </c>
      <c r="F87" s="1">
        <v>198</v>
      </c>
      <c r="G87" s="1">
        <v>196</v>
      </c>
      <c r="H87" s="1">
        <v>208</v>
      </c>
      <c r="I87" s="1">
        <v>185</v>
      </c>
      <c r="J87" s="1">
        <f>COUNT(C87:I87)</f>
        <v>7</v>
      </c>
      <c r="K87" s="1">
        <f>SUM(C87:I87)</f>
        <v>1422</v>
      </c>
      <c r="L87" s="2">
        <f t="shared" si="25"/>
        <v>203.14285714285714</v>
      </c>
    </row>
    <row r="88" spans="1:12" ht="12.75">
      <c r="A88" s="39">
        <v>856312</v>
      </c>
      <c r="B88" s="40" t="s">
        <v>100</v>
      </c>
      <c r="C88" s="1">
        <v>208</v>
      </c>
      <c r="D88" s="1">
        <v>204</v>
      </c>
      <c r="E88" s="1">
        <v>212</v>
      </c>
      <c r="F88" s="1">
        <v>175</v>
      </c>
      <c r="G88" s="1">
        <v>204</v>
      </c>
      <c r="H88" s="1">
        <v>189</v>
      </c>
      <c r="I88" s="1">
        <v>162</v>
      </c>
      <c r="J88" s="1">
        <f>COUNT(C88:I88)</f>
        <v>7</v>
      </c>
      <c r="K88" s="1">
        <f>SUM(C88:I88)</f>
        <v>1354</v>
      </c>
      <c r="L88" s="2">
        <f t="shared" si="25"/>
        <v>193.42857142857142</v>
      </c>
    </row>
    <row r="89" spans="1:12" ht="12.75">
      <c r="A89" s="1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t="s">
        <v>23</v>
      </c>
      <c r="C91" s="22">
        <f aca="true" t="shared" si="28" ref="C91:K91">SUM(C80:C89)</f>
        <v>1046</v>
      </c>
      <c r="D91" s="22">
        <f t="shared" si="28"/>
        <v>1003</v>
      </c>
      <c r="E91" s="22">
        <f t="shared" si="28"/>
        <v>1117</v>
      </c>
      <c r="F91" s="22">
        <f t="shared" si="28"/>
        <v>1039</v>
      </c>
      <c r="G91" s="22">
        <f t="shared" si="28"/>
        <v>1034</v>
      </c>
      <c r="H91" s="22">
        <f t="shared" si="28"/>
        <v>985</v>
      </c>
      <c r="I91" s="22">
        <f t="shared" si="28"/>
        <v>1015</v>
      </c>
      <c r="J91" s="22">
        <f t="shared" si="28"/>
        <v>35</v>
      </c>
      <c r="K91" s="22">
        <f t="shared" si="28"/>
        <v>7239</v>
      </c>
      <c r="L91" s="23">
        <f>K91/J91</f>
        <v>206.82857142857142</v>
      </c>
    </row>
    <row r="92" spans="2:12" ht="12.75">
      <c r="B92" t="s">
        <v>24</v>
      </c>
      <c r="C92" s="1">
        <v>1088</v>
      </c>
      <c r="D92" s="1">
        <v>1007</v>
      </c>
      <c r="E92" s="1">
        <v>1002</v>
      </c>
      <c r="F92" s="1">
        <v>1067</v>
      </c>
      <c r="G92" s="1">
        <v>1028</v>
      </c>
      <c r="H92" s="1">
        <v>1038</v>
      </c>
      <c r="I92" s="1">
        <v>1025</v>
      </c>
      <c r="J92" s="1"/>
      <c r="K92" s="1">
        <f>SUM(C92:I92)</f>
        <v>7255</v>
      </c>
      <c r="L92" s="2">
        <f>K92/J91</f>
        <v>207.28571428571428</v>
      </c>
    </row>
    <row r="93" spans="2:12" ht="12.75">
      <c r="B93" t="s">
        <v>25</v>
      </c>
      <c r="C93" s="1">
        <f>IF(C91&gt;C92,2,0)</f>
        <v>0</v>
      </c>
      <c r="D93" s="1">
        <f aca="true" t="shared" si="29" ref="D93:I93">IF(D91&gt;D92,2,0)</f>
        <v>0</v>
      </c>
      <c r="E93" s="1">
        <f t="shared" si="29"/>
        <v>2</v>
      </c>
      <c r="F93" s="1">
        <f t="shared" si="29"/>
        <v>0</v>
      </c>
      <c r="G93" s="1">
        <f t="shared" si="29"/>
        <v>2</v>
      </c>
      <c r="H93" s="1">
        <f t="shared" si="29"/>
        <v>0</v>
      </c>
      <c r="I93" s="1">
        <f t="shared" si="29"/>
        <v>0</v>
      </c>
      <c r="J93" s="1"/>
      <c r="K93" s="1">
        <f>SUM(C93:I93)</f>
        <v>4</v>
      </c>
      <c r="L93" s="1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">
        <v>233</v>
      </c>
      <c r="D95" s="1">
        <v>234</v>
      </c>
      <c r="E95" s="1">
        <v>203</v>
      </c>
      <c r="F95" s="1">
        <v>234</v>
      </c>
      <c r="G95" s="1">
        <v>180</v>
      </c>
      <c r="H95" s="1">
        <v>210</v>
      </c>
      <c r="I95" s="1">
        <v>235</v>
      </c>
      <c r="J95" s="1">
        <f aca="true" t="shared" si="30" ref="J95:J103">COUNT(C95:I95)</f>
        <v>7</v>
      </c>
      <c r="K95" s="1">
        <f aca="true" t="shared" si="31" ref="K95:K103">SUM(C95:I95)</f>
        <v>1529</v>
      </c>
      <c r="L95" s="2">
        <f aca="true" t="shared" si="32" ref="L95:L104">IF(K95=0,"",K95/J95)</f>
        <v>218.42857142857142</v>
      </c>
    </row>
    <row r="96" spans="1:12" ht="12.75">
      <c r="A96" s="39">
        <v>244058</v>
      </c>
      <c r="B96" s="40" t="s">
        <v>141</v>
      </c>
      <c r="C96" s="1">
        <v>182</v>
      </c>
      <c r="D96" s="1">
        <v>172</v>
      </c>
      <c r="E96" s="1"/>
      <c r="F96" s="1">
        <v>180</v>
      </c>
      <c r="G96" s="1">
        <v>211</v>
      </c>
      <c r="H96" s="1">
        <v>187</v>
      </c>
      <c r="I96" s="1"/>
      <c r="J96" s="1">
        <f t="shared" si="30"/>
        <v>5</v>
      </c>
      <c r="K96" s="1">
        <f t="shared" si="31"/>
        <v>932</v>
      </c>
      <c r="L96" s="2">
        <f t="shared" si="32"/>
        <v>186.4</v>
      </c>
    </row>
    <row r="97" spans="1:12" ht="12.75">
      <c r="A97" s="39">
        <v>388068</v>
      </c>
      <c r="B97" s="40" t="s">
        <v>102</v>
      </c>
      <c r="C97" s="1"/>
      <c r="D97" s="1">
        <v>183</v>
      </c>
      <c r="E97" s="1"/>
      <c r="F97" s="1"/>
      <c r="G97" s="1"/>
      <c r="H97" s="1"/>
      <c r="I97" s="1">
        <v>210</v>
      </c>
      <c r="J97" s="1">
        <f t="shared" si="30"/>
        <v>2</v>
      </c>
      <c r="K97" s="1">
        <f t="shared" si="31"/>
        <v>393</v>
      </c>
      <c r="L97" s="2">
        <f t="shared" si="32"/>
        <v>196.5</v>
      </c>
    </row>
    <row r="98" spans="1:12" ht="12.75">
      <c r="A98" s="39">
        <v>275638</v>
      </c>
      <c r="B98" s="40" t="s">
        <v>103</v>
      </c>
      <c r="C98" s="1">
        <v>246</v>
      </c>
      <c r="D98" s="1">
        <v>189</v>
      </c>
      <c r="E98" s="1">
        <v>182</v>
      </c>
      <c r="F98" s="1">
        <v>236</v>
      </c>
      <c r="G98" s="1">
        <v>268</v>
      </c>
      <c r="H98" s="1">
        <v>170</v>
      </c>
      <c r="I98" s="1">
        <v>231</v>
      </c>
      <c r="J98" s="1">
        <f t="shared" si="30"/>
        <v>7</v>
      </c>
      <c r="K98" s="1">
        <f t="shared" si="31"/>
        <v>1522</v>
      </c>
      <c r="L98" s="2">
        <f t="shared" si="32"/>
        <v>217.42857142857142</v>
      </c>
    </row>
    <row r="99" spans="1:12" ht="12.75">
      <c r="A99" s="39">
        <v>297852</v>
      </c>
      <c r="B99" s="40" t="s">
        <v>104</v>
      </c>
      <c r="C99" s="1"/>
      <c r="D99" s="1"/>
      <c r="E99" s="1"/>
      <c r="F99" s="1"/>
      <c r="G99" s="1"/>
      <c r="H99" s="1"/>
      <c r="I99" s="1">
        <v>256</v>
      </c>
      <c r="J99" s="1">
        <f t="shared" si="30"/>
        <v>1</v>
      </c>
      <c r="K99" s="1">
        <f t="shared" si="31"/>
        <v>256</v>
      </c>
      <c r="L99" s="2">
        <f t="shared" si="32"/>
        <v>256</v>
      </c>
    </row>
    <row r="100" spans="1:12" ht="12.75">
      <c r="A100" s="39">
        <v>1127144</v>
      </c>
      <c r="B100" s="40" t="s">
        <v>152</v>
      </c>
      <c r="C100" s="1"/>
      <c r="D100" s="1"/>
      <c r="E100" s="1"/>
      <c r="F100" s="1"/>
      <c r="G100" s="1"/>
      <c r="H100" s="1"/>
      <c r="I100" s="1"/>
      <c r="J100" s="1">
        <f t="shared" si="30"/>
        <v>0</v>
      </c>
      <c r="K100" s="1">
        <f t="shared" si="31"/>
        <v>0</v>
      </c>
      <c r="L100" s="2">
        <f t="shared" si="32"/>
      </c>
    </row>
    <row r="101" spans="1:12" ht="12.75">
      <c r="A101" s="39">
        <v>514926</v>
      </c>
      <c r="B101" s="40" t="s">
        <v>32</v>
      </c>
      <c r="C101" s="1"/>
      <c r="D101" s="1">
        <v>239</v>
      </c>
      <c r="E101" s="1">
        <v>255</v>
      </c>
      <c r="F101" s="1">
        <v>224</v>
      </c>
      <c r="G101" s="1">
        <v>180</v>
      </c>
      <c r="H101" s="1">
        <v>164</v>
      </c>
      <c r="I101" s="1"/>
      <c r="J101" s="1">
        <f t="shared" si="30"/>
        <v>5</v>
      </c>
      <c r="K101" s="1">
        <f t="shared" si="31"/>
        <v>1062</v>
      </c>
      <c r="L101" s="2">
        <f t="shared" si="32"/>
        <v>212.4</v>
      </c>
    </row>
    <row r="102" spans="1:12" ht="12.75">
      <c r="A102" s="39">
        <v>525480</v>
      </c>
      <c r="B102" s="40" t="s">
        <v>57</v>
      </c>
      <c r="C102" s="1"/>
      <c r="D102" s="1"/>
      <c r="E102" s="1">
        <v>218</v>
      </c>
      <c r="F102" s="1">
        <v>193</v>
      </c>
      <c r="G102" s="1">
        <v>165</v>
      </c>
      <c r="H102" s="1"/>
      <c r="I102" s="1"/>
      <c r="J102" s="1">
        <f t="shared" si="30"/>
        <v>3</v>
      </c>
      <c r="K102" s="1">
        <f t="shared" si="31"/>
        <v>576</v>
      </c>
      <c r="L102" s="2">
        <f t="shared" si="32"/>
        <v>192</v>
      </c>
    </row>
    <row r="103" spans="1:12" ht="12.75">
      <c r="A103" s="39">
        <v>921416</v>
      </c>
      <c r="B103" s="40" t="s">
        <v>132</v>
      </c>
      <c r="C103" s="1">
        <v>167</v>
      </c>
      <c r="D103" s="1"/>
      <c r="E103" s="1"/>
      <c r="F103" s="1"/>
      <c r="G103" s="1"/>
      <c r="H103" s="1">
        <v>219</v>
      </c>
      <c r="I103" s="1">
        <v>170</v>
      </c>
      <c r="J103" s="1">
        <f t="shared" si="30"/>
        <v>3</v>
      </c>
      <c r="K103" s="1">
        <f t="shared" si="31"/>
        <v>556</v>
      </c>
      <c r="L103" s="2">
        <f t="shared" si="32"/>
        <v>185.33333333333334</v>
      </c>
    </row>
    <row r="104" spans="1:12" ht="12.75">
      <c r="A104" s="39">
        <v>909513</v>
      </c>
      <c r="B104" s="40" t="s">
        <v>133</v>
      </c>
      <c r="C104" s="1">
        <v>164</v>
      </c>
      <c r="D104" s="1"/>
      <c r="E104" s="1">
        <v>149</v>
      </c>
      <c r="F104" s="1"/>
      <c r="G104" s="1"/>
      <c r="H104" s="1"/>
      <c r="I104" s="1"/>
      <c r="J104" s="1">
        <f>COUNT(C104:I104)</f>
        <v>2</v>
      </c>
      <c r="K104" s="1">
        <f>SUM(C104:I104)</f>
        <v>313</v>
      </c>
      <c r="L104" s="2">
        <f t="shared" si="32"/>
        <v>156.5</v>
      </c>
    </row>
    <row r="105" spans="1:12" ht="12.7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t="s">
        <v>23</v>
      </c>
      <c r="C106" s="22">
        <f>SUM(C95:C104)</f>
        <v>992</v>
      </c>
      <c r="D106" s="22">
        <f aca="true" t="shared" si="33" ref="D106:K106">SUM(D95:D104)</f>
        <v>1017</v>
      </c>
      <c r="E106" s="22">
        <f t="shared" si="33"/>
        <v>1007</v>
      </c>
      <c r="F106" s="22">
        <f t="shared" si="33"/>
        <v>1067</v>
      </c>
      <c r="G106" s="22">
        <f t="shared" si="33"/>
        <v>1004</v>
      </c>
      <c r="H106" s="22">
        <f t="shared" si="33"/>
        <v>950</v>
      </c>
      <c r="I106" s="22">
        <f t="shared" si="33"/>
        <v>1102</v>
      </c>
      <c r="J106" s="22">
        <f t="shared" si="33"/>
        <v>35</v>
      </c>
      <c r="K106" s="22">
        <f t="shared" si="33"/>
        <v>7139</v>
      </c>
      <c r="L106" s="23">
        <f>K106/J106</f>
        <v>203.97142857142856</v>
      </c>
    </row>
    <row r="107" spans="2:12" ht="12.75">
      <c r="B107" t="s">
        <v>24</v>
      </c>
      <c r="C107" s="1">
        <v>1116</v>
      </c>
      <c r="D107" s="1">
        <v>924</v>
      </c>
      <c r="E107" s="1">
        <v>1064</v>
      </c>
      <c r="F107" s="1">
        <v>1039</v>
      </c>
      <c r="G107" s="1">
        <v>1084</v>
      </c>
      <c r="H107" s="1">
        <v>1154</v>
      </c>
      <c r="I107" s="1">
        <v>979</v>
      </c>
      <c r="J107" s="1"/>
      <c r="K107" s="1">
        <f>SUM(C107:I107)</f>
        <v>7360</v>
      </c>
      <c r="L107" s="2">
        <f>K107/J106</f>
        <v>210.28571428571428</v>
      </c>
    </row>
    <row r="108" spans="2:12" ht="12.75">
      <c r="B108" t="s">
        <v>25</v>
      </c>
      <c r="C108" s="1">
        <f>IF(C106&gt;C107,2,0)</f>
        <v>0</v>
      </c>
      <c r="D108" s="1">
        <f aca="true" t="shared" si="34" ref="D108:I108">IF(D106&gt;D107,2,0)</f>
        <v>2</v>
      </c>
      <c r="E108" s="1">
        <f t="shared" si="34"/>
        <v>0</v>
      </c>
      <c r="F108" s="1">
        <f t="shared" si="34"/>
        <v>2</v>
      </c>
      <c r="G108" s="1">
        <f t="shared" si="34"/>
        <v>0</v>
      </c>
      <c r="H108" s="1">
        <f t="shared" si="34"/>
        <v>0</v>
      </c>
      <c r="I108" s="1">
        <f t="shared" si="34"/>
        <v>2</v>
      </c>
      <c r="J108" s="1"/>
      <c r="K108" s="1">
        <f>SUM(C108:I108)</f>
        <v>6</v>
      </c>
      <c r="L108" s="1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>
        <v>215</v>
      </c>
      <c r="D110" s="1">
        <v>166</v>
      </c>
      <c r="E110" s="1">
        <v>199</v>
      </c>
      <c r="F110" s="1">
        <v>215</v>
      </c>
      <c r="G110" s="1">
        <v>220</v>
      </c>
      <c r="H110" s="1">
        <v>163</v>
      </c>
      <c r="I110" s="1"/>
      <c r="J110" s="1">
        <f aca="true" t="shared" si="35" ref="J110:J118">COUNT(C110:I110)</f>
        <v>6</v>
      </c>
      <c r="K110" s="1">
        <f aca="true" t="shared" si="36" ref="K110:K118">SUM(C110:I110)</f>
        <v>1178</v>
      </c>
      <c r="L110" s="2">
        <f aca="true" t="shared" si="37" ref="L110:L118">IF(K110=0,"",K110/J110)</f>
        <v>196.33333333333334</v>
      </c>
    </row>
    <row r="111" spans="1:12" ht="12.75">
      <c r="A111" s="39">
        <v>102784</v>
      </c>
      <c r="B111" s="40" t="s">
        <v>106</v>
      </c>
      <c r="C111" s="1">
        <v>204</v>
      </c>
      <c r="D111" s="1">
        <v>236</v>
      </c>
      <c r="E111" s="1">
        <v>258</v>
      </c>
      <c r="F111" s="1">
        <v>220</v>
      </c>
      <c r="G111" s="1">
        <v>184</v>
      </c>
      <c r="H111" s="1">
        <v>236</v>
      </c>
      <c r="I111" s="1">
        <v>201</v>
      </c>
      <c r="J111" s="1">
        <f t="shared" si="35"/>
        <v>7</v>
      </c>
      <c r="K111" s="1">
        <f t="shared" si="36"/>
        <v>1539</v>
      </c>
      <c r="L111" s="2">
        <f t="shared" si="37"/>
        <v>219.85714285714286</v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/>
      <c r="D114" s="1"/>
      <c r="E114" s="1"/>
      <c r="F114" s="1"/>
      <c r="G114" s="1"/>
      <c r="H114" s="1"/>
      <c r="I114" s="1">
        <v>198</v>
      </c>
      <c r="J114" s="1">
        <f t="shared" si="35"/>
        <v>1</v>
      </c>
      <c r="K114" s="1">
        <f t="shared" si="36"/>
        <v>198</v>
      </c>
      <c r="L114" s="2">
        <f t="shared" si="37"/>
        <v>198</v>
      </c>
    </row>
    <row r="115" spans="1:12" ht="12.75">
      <c r="A115" s="39">
        <v>155500</v>
      </c>
      <c r="B115" s="40" t="s">
        <v>108</v>
      </c>
      <c r="C115" s="1">
        <v>190</v>
      </c>
      <c r="D115" s="1">
        <v>151</v>
      </c>
      <c r="E115" s="1"/>
      <c r="F115" s="1"/>
      <c r="G115" s="1"/>
      <c r="H115" s="1"/>
      <c r="I115" s="1">
        <v>190</v>
      </c>
      <c r="J115" s="1">
        <f t="shared" si="35"/>
        <v>3</v>
      </c>
      <c r="K115" s="1">
        <f t="shared" si="36"/>
        <v>531</v>
      </c>
      <c r="L115" s="2">
        <f t="shared" si="37"/>
        <v>177</v>
      </c>
    </row>
    <row r="116" spans="1:12" ht="12.75">
      <c r="A116" s="39">
        <v>973424</v>
      </c>
      <c r="B116" s="40" t="s">
        <v>109</v>
      </c>
      <c r="C116" s="1">
        <v>191</v>
      </c>
      <c r="D116" s="1">
        <v>219</v>
      </c>
      <c r="E116" s="1">
        <v>185</v>
      </c>
      <c r="F116" s="1">
        <v>198</v>
      </c>
      <c r="G116" s="1">
        <v>257</v>
      </c>
      <c r="H116" s="1">
        <v>234</v>
      </c>
      <c r="I116" s="1">
        <v>222</v>
      </c>
      <c r="J116" s="1">
        <f t="shared" si="35"/>
        <v>7</v>
      </c>
      <c r="K116" s="1">
        <f t="shared" si="36"/>
        <v>1506</v>
      </c>
      <c r="L116" s="2">
        <f t="shared" si="37"/>
        <v>215.14285714285714</v>
      </c>
    </row>
    <row r="117" spans="1:12" ht="12.75">
      <c r="A117" s="39">
        <v>1050966</v>
      </c>
      <c r="B117" s="40" t="s">
        <v>110</v>
      </c>
      <c r="C117" s="1">
        <v>257</v>
      </c>
      <c r="D117" s="1">
        <v>235</v>
      </c>
      <c r="E117" s="1">
        <v>190</v>
      </c>
      <c r="F117" s="1">
        <v>256</v>
      </c>
      <c r="G117" s="1">
        <v>219</v>
      </c>
      <c r="H117" s="1">
        <v>245</v>
      </c>
      <c r="I117" s="1">
        <v>168</v>
      </c>
      <c r="J117" s="1">
        <f t="shared" si="35"/>
        <v>7</v>
      </c>
      <c r="K117" s="1">
        <f t="shared" si="36"/>
        <v>1570</v>
      </c>
      <c r="L117" s="2">
        <f t="shared" si="37"/>
        <v>224.28571428571428</v>
      </c>
    </row>
    <row r="118" spans="1:12" ht="12.75">
      <c r="A118" s="39">
        <v>976938</v>
      </c>
      <c r="B118" s="40" t="s">
        <v>111</v>
      </c>
      <c r="C118" s="1"/>
      <c r="D118" s="1"/>
      <c r="E118" s="1"/>
      <c r="F118" s="1"/>
      <c r="G118" s="1"/>
      <c r="H118" s="1"/>
      <c r="I118" s="1"/>
      <c r="J118" s="1">
        <f t="shared" si="35"/>
        <v>0</v>
      </c>
      <c r="K118" s="1">
        <f t="shared" si="36"/>
        <v>0</v>
      </c>
      <c r="L118" s="2">
        <f t="shared" si="37"/>
      </c>
    </row>
    <row r="119" spans="1:12" ht="12.75">
      <c r="A119" s="39">
        <v>84948</v>
      </c>
      <c r="B119" s="40" t="s">
        <v>112</v>
      </c>
      <c r="C119" s="1"/>
      <c r="D119" s="1"/>
      <c r="E119" s="1">
        <v>206</v>
      </c>
      <c r="F119" s="1">
        <v>192</v>
      </c>
      <c r="G119" s="1">
        <v>191</v>
      </c>
      <c r="H119" s="1">
        <v>133</v>
      </c>
      <c r="I119" s="1"/>
      <c r="J119" s="1">
        <f>COUNT(C119:I119)</f>
        <v>4</v>
      </c>
      <c r="K119" s="1">
        <f>SUM(C119:I119)</f>
        <v>722</v>
      </c>
      <c r="L119" s="2">
        <f>IF(K119=0,"",K119/J119)</f>
        <v>180.5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1057</v>
      </c>
      <c r="D121" s="22">
        <f t="shared" si="38"/>
        <v>1007</v>
      </c>
      <c r="E121" s="22">
        <f t="shared" si="38"/>
        <v>1038</v>
      </c>
      <c r="F121" s="22">
        <f t="shared" si="38"/>
        <v>1081</v>
      </c>
      <c r="G121" s="22">
        <f t="shared" si="38"/>
        <v>1071</v>
      </c>
      <c r="H121" s="22">
        <f t="shared" si="38"/>
        <v>1011</v>
      </c>
      <c r="I121" s="22">
        <f t="shared" si="38"/>
        <v>979</v>
      </c>
      <c r="J121" s="22">
        <f t="shared" si="38"/>
        <v>35</v>
      </c>
      <c r="K121" s="22">
        <f t="shared" si="38"/>
        <v>7244</v>
      </c>
      <c r="L121" s="23">
        <f>K121/J121</f>
        <v>206.97142857142856</v>
      </c>
    </row>
    <row r="122" spans="2:12" ht="12.75">
      <c r="B122" t="s">
        <v>24</v>
      </c>
      <c r="C122" s="1">
        <v>1150</v>
      </c>
      <c r="D122" s="1">
        <v>1003</v>
      </c>
      <c r="E122" s="1">
        <v>1035</v>
      </c>
      <c r="F122" s="1">
        <v>1102</v>
      </c>
      <c r="G122" s="1">
        <v>1030</v>
      </c>
      <c r="H122" s="1">
        <v>1152</v>
      </c>
      <c r="I122" s="1">
        <v>1102</v>
      </c>
      <c r="J122" s="1"/>
      <c r="K122" s="1">
        <f>SUM(C122:I122)</f>
        <v>7574</v>
      </c>
      <c r="L122" s="2">
        <f>K122/J121</f>
        <v>216.4</v>
      </c>
    </row>
    <row r="123" spans="2:12" ht="12.75">
      <c r="B123" t="s">
        <v>25</v>
      </c>
      <c r="C123" s="1">
        <f aca="true" t="shared" si="39" ref="C123:I123">IF(C121&gt;C122,2,0)</f>
        <v>0</v>
      </c>
      <c r="D123" s="1">
        <f t="shared" si="39"/>
        <v>2</v>
      </c>
      <c r="E123" s="1">
        <f t="shared" si="39"/>
        <v>2</v>
      </c>
      <c r="F123" s="1">
        <f t="shared" si="39"/>
        <v>0</v>
      </c>
      <c r="G123" s="1">
        <f t="shared" si="39"/>
        <v>2</v>
      </c>
      <c r="H123" s="1">
        <f t="shared" si="39"/>
        <v>0</v>
      </c>
      <c r="I123" s="1">
        <f t="shared" si="39"/>
        <v>0</v>
      </c>
      <c r="J123" s="1"/>
      <c r="K123" s="1">
        <f>SUM(C123:I123)</f>
        <v>6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hyperlinks>
    <hyperlink ref="A49" r:id="rId1" display="www.bowlen.tv"/>
  </hyperlinks>
  <printOptions/>
  <pageMargins left="0.24" right="0.75" top="0.22" bottom="0.25" header="0.17" footer="0.18"/>
  <pageSetup fitToHeight="1" fitToWidth="1" horizontalDpi="600" verticalDpi="600" orientation="portrait" paperSize="9" scale="52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workbookViewId="0" topLeftCell="A1">
      <pane ySplit="3" topLeftCell="BM94" activePane="bottomLeft" state="frozen"/>
      <selection pane="topLeft" activeCell="F74" sqref="F74"/>
      <selection pane="bottomLeft" activeCell="D96" sqref="D96"/>
    </sheetView>
  </sheetViews>
  <sheetFormatPr defaultColWidth="9.140625" defaultRowHeight="12.75"/>
  <cols>
    <col min="2" max="2" width="18.7109375" style="0" bestFit="1" customWidth="1"/>
  </cols>
  <sheetData>
    <row r="1" spans="1:12" ht="12.75">
      <c r="A1" s="103" t="s">
        <v>126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 t="s">
        <v>17</v>
      </c>
      <c r="K3" s="9" t="s">
        <v>10</v>
      </c>
      <c r="L3" s="9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"/>
      <c r="D5" s="1">
        <v>182</v>
      </c>
      <c r="E5" s="1">
        <v>197</v>
      </c>
      <c r="F5" s="1">
        <v>190</v>
      </c>
      <c r="G5" s="1">
        <v>150</v>
      </c>
      <c r="H5" s="1"/>
      <c r="I5" s="1"/>
      <c r="J5" s="1">
        <f aca="true" t="shared" si="0" ref="J5:J14">COUNT(C5:I5)</f>
        <v>4</v>
      </c>
      <c r="K5" s="1">
        <f aca="true" t="shared" si="1" ref="K5:K14">SUM(C5:I5)</f>
        <v>719</v>
      </c>
      <c r="L5" s="2">
        <f aca="true" t="shared" si="2" ref="L5:L14">IF(K5=0,"",K5/J5)</f>
        <v>179.75</v>
      </c>
    </row>
    <row r="6" spans="1:12" ht="12.75">
      <c r="A6" s="1">
        <v>116521</v>
      </c>
      <c r="B6" t="s">
        <v>18</v>
      </c>
      <c r="C6" s="1"/>
      <c r="D6" s="1"/>
      <c r="E6" s="1"/>
      <c r="F6" s="1"/>
      <c r="G6" s="1"/>
      <c r="H6" s="1">
        <v>209</v>
      </c>
      <c r="I6" s="1">
        <v>202</v>
      </c>
      <c r="J6" s="1">
        <f t="shared" si="0"/>
        <v>2</v>
      </c>
      <c r="K6" s="1">
        <f t="shared" si="1"/>
        <v>411</v>
      </c>
      <c r="L6" s="2">
        <f t="shared" si="2"/>
        <v>205.5</v>
      </c>
    </row>
    <row r="7" spans="1:12" ht="12.75">
      <c r="A7" s="1">
        <v>535923</v>
      </c>
      <c r="B7" s="7" t="s">
        <v>42</v>
      </c>
      <c r="C7" s="1">
        <v>178</v>
      </c>
      <c r="D7" s="1">
        <v>180</v>
      </c>
      <c r="E7" s="1">
        <v>243</v>
      </c>
      <c r="F7" s="1">
        <v>212</v>
      </c>
      <c r="G7" s="1">
        <v>202</v>
      </c>
      <c r="H7" s="1">
        <v>247</v>
      </c>
      <c r="I7" s="1">
        <v>168</v>
      </c>
      <c r="J7" s="1">
        <f t="shared" si="0"/>
        <v>7</v>
      </c>
      <c r="K7" s="1">
        <f t="shared" si="1"/>
        <v>1430</v>
      </c>
      <c r="L7" s="2">
        <f t="shared" si="2"/>
        <v>204.28571428571428</v>
      </c>
    </row>
    <row r="8" spans="1:12" ht="12.75">
      <c r="A8" s="1">
        <v>92665</v>
      </c>
      <c r="B8" t="s">
        <v>41</v>
      </c>
      <c r="C8" s="1">
        <v>189</v>
      </c>
      <c r="D8" s="1">
        <v>204</v>
      </c>
      <c r="E8" s="1">
        <v>176</v>
      </c>
      <c r="F8" s="1">
        <v>225</v>
      </c>
      <c r="G8" s="1">
        <v>226</v>
      </c>
      <c r="H8" s="1">
        <v>248</v>
      </c>
      <c r="I8" s="1">
        <v>223</v>
      </c>
      <c r="J8" s="1">
        <f t="shared" si="0"/>
        <v>7</v>
      </c>
      <c r="K8" s="1">
        <f t="shared" si="1"/>
        <v>1491</v>
      </c>
      <c r="L8" s="2">
        <f t="shared" si="2"/>
        <v>213</v>
      </c>
    </row>
    <row r="9" spans="1:12" ht="12.75">
      <c r="A9" s="1">
        <v>245488</v>
      </c>
      <c r="B9" t="s">
        <v>21</v>
      </c>
      <c r="C9" s="1">
        <v>188</v>
      </c>
      <c r="D9" s="1">
        <v>194</v>
      </c>
      <c r="E9" s="1">
        <v>210</v>
      </c>
      <c r="F9" s="1">
        <v>181</v>
      </c>
      <c r="G9" s="1">
        <v>196</v>
      </c>
      <c r="H9" s="1">
        <v>223</v>
      </c>
      <c r="I9" s="1">
        <v>195</v>
      </c>
      <c r="J9" s="1">
        <f t="shared" si="0"/>
        <v>7</v>
      </c>
      <c r="K9" s="1">
        <f t="shared" si="1"/>
        <v>1387</v>
      </c>
      <c r="L9" s="2">
        <f t="shared" si="2"/>
        <v>198.14285714285714</v>
      </c>
    </row>
    <row r="10" spans="1:12" ht="12.75">
      <c r="A10" s="1">
        <v>450073</v>
      </c>
      <c r="B10" t="s">
        <v>53</v>
      </c>
      <c r="C10" s="1">
        <v>214</v>
      </c>
      <c r="D10" s="1">
        <v>193</v>
      </c>
      <c r="E10" s="1">
        <v>217</v>
      </c>
      <c r="F10" s="1">
        <v>254</v>
      </c>
      <c r="G10" s="1">
        <v>154</v>
      </c>
      <c r="H10" s="1"/>
      <c r="I10" s="1"/>
      <c r="J10" s="1">
        <f t="shared" si="0"/>
        <v>5</v>
      </c>
      <c r="K10" s="1">
        <f t="shared" si="1"/>
        <v>1032</v>
      </c>
      <c r="L10" s="2">
        <f t="shared" si="2"/>
        <v>206.4</v>
      </c>
    </row>
    <row r="11" spans="1:12" ht="12.75">
      <c r="A11" s="1">
        <v>548065</v>
      </c>
      <c r="B11" t="s">
        <v>27</v>
      </c>
      <c r="C11" s="1"/>
      <c r="D11" s="1"/>
      <c r="E11" s="1"/>
      <c r="F11" s="1"/>
      <c r="G11" s="1"/>
      <c r="H11" s="1">
        <v>172</v>
      </c>
      <c r="I11" s="1">
        <v>187</v>
      </c>
      <c r="J11" s="1">
        <f t="shared" si="0"/>
        <v>2</v>
      </c>
      <c r="K11" s="1">
        <f t="shared" si="1"/>
        <v>359</v>
      </c>
      <c r="L11" s="2">
        <f t="shared" si="2"/>
        <v>179.5</v>
      </c>
    </row>
    <row r="12" spans="1:12" ht="12.75">
      <c r="A12" s="1">
        <v>468940</v>
      </c>
      <c r="B12" t="s">
        <v>19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>
        <f t="shared" si="1"/>
        <v>0</v>
      </c>
      <c r="L12" s="2">
        <f t="shared" si="2"/>
      </c>
    </row>
    <row r="13" spans="1:12" ht="12.75">
      <c r="A13" s="1">
        <v>453595</v>
      </c>
      <c r="B13" t="s">
        <v>20</v>
      </c>
      <c r="C13" s="1">
        <v>158</v>
      </c>
      <c r="D13" s="1"/>
      <c r="E13" s="1"/>
      <c r="F13" s="1"/>
      <c r="G13" s="1"/>
      <c r="H13" s="1"/>
      <c r="I13" s="1"/>
      <c r="J13" s="1">
        <f t="shared" si="0"/>
        <v>1</v>
      </c>
      <c r="K13" s="1">
        <f t="shared" si="1"/>
        <v>158</v>
      </c>
      <c r="L13" s="2">
        <f t="shared" si="2"/>
        <v>158</v>
      </c>
    </row>
    <row r="14" spans="1:12" ht="12.75">
      <c r="A14" s="1">
        <v>1059440</v>
      </c>
      <c r="B14" t="s">
        <v>138</v>
      </c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>
        <f t="shared" si="1"/>
        <v>0</v>
      </c>
      <c r="L14" s="2">
        <f t="shared" si="2"/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t="s">
        <v>23</v>
      </c>
      <c r="C16" s="22">
        <f>SUM(C5:C14)</f>
        <v>927</v>
      </c>
      <c r="D16" s="22">
        <f aca="true" t="shared" si="3" ref="D16:K16">SUM(D5:D14)</f>
        <v>953</v>
      </c>
      <c r="E16" s="22">
        <f t="shared" si="3"/>
        <v>1043</v>
      </c>
      <c r="F16" s="22">
        <f t="shared" si="3"/>
        <v>1062</v>
      </c>
      <c r="G16" s="22">
        <f t="shared" si="3"/>
        <v>928</v>
      </c>
      <c r="H16" s="22">
        <f t="shared" si="3"/>
        <v>1099</v>
      </c>
      <c r="I16" s="22">
        <f t="shared" si="3"/>
        <v>975</v>
      </c>
      <c r="J16" s="22">
        <f t="shared" si="3"/>
        <v>35</v>
      </c>
      <c r="K16" s="22">
        <f t="shared" si="3"/>
        <v>6987</v>
      </c>
      <c r="L16" s="23">
        <f>K16/J16</f>
        <v>199.62857142857143</v>
      </c>
    </row>
    <row r="17" spans="2:12" ht="12.75">
      <c r="B17" t="s">
        <v>24</v>
      </c>
      <c r="C17" s="1">
        <v>1004</v>
      </c>
      <c r="D17" s="1">
        <v>929</v>
      </c>
      <c r="E17" s="1">
        <v>1030</v>
      </c>
      <c r="F17" s="1">
        <v>965</v>
      </c>
      <c r="G17" s="1">
        <v>973</v>
      </c>
      <c r="H17" s="1">
        <v>1030</v>
      </c>
      <c r="I17" s="1">
        <v>1055</v>
      </c>
      <c r="J17" s="1"/>
      <c r="K17" s="1">
        <f>SUM(C17:I17)</f>
        <v>6986</v>
      </c>
      <c r="L17" s="2">
        <f>K17/J16</f>
        <v>199.6</v>
      </c>
    </row>
    <row r="18" spans="2:12" ht="12.75">
      <c r="B18" t="s">
        <v>25</v>
      </c>
      <c r="C18" s="1">
        <f>IF(C16&gt;C17,2,0)</f>
        <v>0</v>
      </c>
      <c r="D18" s="1">
        <f aca="true" t="shared" si="4" ref="D18:I18">IF(D16&gt;D17,2,0)</f>
        <v>2</v>
      </c>
      <c r="E18" s="1">
        <f t="shared" si="4"/>
        <v>2</v>
      </c>
      <c r="F18" s="1">
        <f t="shared" si="4"/>
        <v>2</v>
      </c>
      <c r="G18" s="1">
        <f t="shared" si="4"/>
        <v>0</v>
      </c>
      <c r="H18" s="1">
        <f t="shared" si="4"/>
        <v>2</v>
      </c>
      <c r="I18" s="1">
        <f t="shared" si="4"/>
        <v>0</v>
      </c>
      <c r="J18" s="1"/>
      <c r="K18" s="1">
        <f>SUM(C18:I18)</f>
        <v>8</v>
      </c>
      <c r="L18" s="1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"/>
      <c r="D20" s="1"/>
      <c r="E20" s="1"/>
      <c r="F20" s="1"/>
      <c r="G20" s="1"/>
      <c r="H20" s="1"/>
      <c r="I20" s="1"/>
      <c r="J20" s="1">
        <f aca="true" t="shared" si="5" ref="J20:J27">COUNT(C20:I20)</f>
        <v>0</v>
      </c>
      <c r="K20" s="1">
        <f aca="true" t="shared" si="6" ref="K20:K27">SUM(C20:I20)</f>
        <v>0</v>
      </c>
      <c r="L20" s="2">
        <f aca="true" t="shared" si="7" ref="L20:L27">IF(K20=0,"",K20/J20)</f>
      </c>
    </row>
    <row r="21" spans="1:12" ht="12.75">
      <c r="A21" s="1">
        <v>801208</v>
      </c>
      <c r="B21" t="s">
        <v>67</v>
      </c>
      <c r="C21" s="1"/>
      <c r="D21" s="1"/>
      <c r="E21" s="1"/>
      <c r="F21" s="1"/>
      <c r="G21" s="1"/>
      <c r="H21" s="1"/>
      <c r="I21" s="1"/>
      <c r="J21" s="1">
        <f t="shared" si="5"/>
        <v>0</v>
      </c>
      <c r="K21" s="1">
        <f t="shared" si="6"/>
        <v>0</v>
      </c>
      <c r="L21" s="2">
        <f t="shared" si="7"/>
      </c>
    </row>
    <row r="22" spans="1:12" ht="12.75">
      <c r="A22" s="1">
        <v>497967</v>
      </c>
      <c r="B22" t="s">
        <v>71</v>
      </c>
      <c r="C22" s="55">
        <v>215</v>
      </c>
      <c r="D22" s="55">
        <v>245</v>
      </c>
      <c r="E22" s="55">
        <v>247</v>
      </c>
      <c r="F22" s="55">
        <v>166</v>
      </c>
      <c r="G22" s="55">
        <v>208</v>
      </c>
      <c r="H22" s="55">
        <v>203</v>
      </c>
      <c r="I22" s="55">
        <v>236</v>
      </c>
      <c r="J22" s="1">
        <f t="shared" si="5"/>
        <v>7</v>
      </c>
      <c r="K22" s="1">
        <f t="shared" si="6"/>
        <v>1520</v>
      </c>
      <c r="L22" s="2">
        <f t="shared" si="7"/>
        <v>217.14285714285714</v>
      </c>
    </row>
    <row r="23" spans="1:12" ht="12.75">
      <c r="A23" s="1">
        <v>358053</v>
      </c>
      <c r="B23" t="s">
        <v>28</v>
      </c>
      <c r="C23" s="55">
        <v>217</v>
      </c>
      <c r="D23" s="55">
        <v>160</v>
      </c>
      <c r="E23" s="55">
        <v>204</v>
      </c>
      <c r="F23" s="55">
        <v>160</v>
      </c>
      <c r="G23" s="55">
        <v>265</v>
      </c>
      <c r="H23" s="55">
        <v>204</v>
      </c>
      <c r="I23" s="55">
        <v>210</v>
      </c>
      <c r="J23" s="1">
        <f>COUNT(C23:I23)</f>
        <v>7</v>
      </c>
      <c r="K23" s="1">
        <f>SUM(C23:I23)</f>
        <v>1420</v>
      </c>
      <c r="L23" s="2">
        <f>IF(K23=0,"",K23/J23)</f>
        <v>202.85714285714286</v>
      </c>
    </row>
    <row r="24" spans="1:12" ht="12.75">
      <c r="A24" s="1">
        <v>964336</v>
      </c>
      <c r="B24" t="s">
        <v>68</v>
      </c>
      <c r="C24" s="55">
        <v>254</v>
      </c>
      <c r="D24" s="55">
        <v>184</v>
      </c>
      <c r="E24" s="55">
        <v>190</v>
      </c>
      <c r="F24" s="55">
        <v>195</v>
      </c>
      <c r="G24" s="55">
        <v>216</v>
      </c>
      <c r="H24" s="55">
        <v>224</v>
      </c>
      <c r="I24" s="55">
        <v>183</v>
      </c>
      <c r="J24" s="1">
        <f t="shared" si="5"/>
        <v>7</v>
      </c>
      <c r="K24" s="1">
        <f t="shared" si="6"/>
        <v>1446</v>
      </c>
      <c r="L24" s="2">
        <f t="shared" si="7"/>
        <v>206.57142857142858</v>
      </c>
    </row>
    <row r="25" spans="1:12" ht="12.75">
      <c r="A25" s="1">
        <v>288888</v>
      </c>
      <c r="B25" t="s">
        <v>69</v>
      </c>
      <c r="C25" s="1"/>
      <c r="D25" s="1"/>
      <c r="E25" s="1"/>
      <c r="F25" s="1"/>
      <c r="G25" s="1"/>
      <c r="H25" s="1"/>
      <c r="I25" s="1"/>
      <c r="J25" s="1">
        <f t="shared" si="5"/>
        <v>0</v>
      </c>
      <c r="K25" s="1">
        <f t="shared" si="6"/>
        <v>0</v>
      </c>
      <c r="L25" s="2">
        <f t="shared" si="7"/>
      </c>
    </row>
    <row r="26" spans="1:12" ht="12.75">
      <c r="A26" s="1">
        <v>966509</v>
      </c>
      <c r="B26" t="s">
        <v>70</v>
      </c>
      <c r="C26" s="55">
        <v>177</v>
      </c>
      <c r="D26" s="55">
        <v>226</v>
      </c>
      <c r="E26" s="55">
        <v>224</v>
      </c>
      <c r="F26" s="55">
        <v>182</v>
      </c>
      <c r="G26" s="55">
        <v>179</v>
      </c>
      <c r="H26" s="55">
        <v>216</v>
      </c>
      <c r="I26" s="55">
        <v>177</v>
      </c>
      <c r="J26" s="1">
        <f t="shared" si="5"/>
        <v>7</v>
      </c>
      <c r="K26" s="1">
        <f t="shared" si="6"/>
        <v>1381</v>
      </c>
      <c r="L26" s="2">
        <f t="shared" si="7"/>
        <v>197.28571428571428</v>
      </c>
    </row>
    <row r="27" spans="1:12" ht="12.75">
      <c r="A27" s="1">
        <v>795429</v>
      </c>
      <c r="B27" t="s">
        <v>40</v>
      </c>
      <c r="C27" s="55">
        <v>197</v>
      </c>
      <c r="D27" s="55">
        <v>245</v>
      </c>
      <c r="E27" s="55">
        <v>234</v>
      </c>
      <c r="F27" s="55">
        <v>216</v>
      </c>
      <c r="G27" s="55">
        <v>215</v>
      </c>
      <c r="H27" s="55">
        <v>204</v>
      </c>
      <c r="I27" s="55">
        <v>249</v>
      </c>
      <c r="J27" s="1">
        <f t="shared" si="5"/>
        <v>7</v>
      </c>
      <c r="K27" s="1">
        <f t="shared" si="6"/>
        <v>1560</v>
      </c>
      <c r="L27" s="2">
        <f t="shared" si="7"/>
        <v>222.85714285714286</v>
      </c>
    </row>
    <row r="28" spans="1:12" ht="12.75">
      <c r="A28" s="1">
        <v>455474</v>
      </c>
      <c r="B28" t="s">
        <v>31</v>
      </c>
      <c r="C28" s="1"/>
      <c r="D28" s="1"/>
      <c r="E28" s="1"/>
      <c r="F28" s="1"/>
      <c r="G28" s="1"/>
      <c r="H28" s="1"/>
      <c r="I28" s="1"/>
      <c r="J28" s="1">
        <f>COUNT(C28:I28)</f>
        <v>0</v>
      </c>
      <c r="K28" s="1">
        <f>SUM(C28:I28)</f>
        <v>0</v>
      </c>
      <c r="L28" s="2">
        <f>IF(K28=0,"",K28/J28)</f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t="s">
        <v>23</v>
      </c>
      <c r="C31" s="22">
        <f>SUM(C20:C29)</f>
        <v>1060</v>
      </c>
      <c r="D31" s="22">
        <f aca="true" t="shared" si="8" ref="D31:K31">SUM(D20:D29)</f>
        <v>1060</v>
      </c>
      <c r="E31" s="22">
        <f t="shared" si="8"/>
        <v>1099</v>
      </c>
      <c r="F31" s="22">
        <f t="shared" si="8"/>
        <v>919</v>
      </c>
      <c r="G31" s="22">
        <f t="shared" si="8"/>
        <v>1083</v>
      </c>
      <c r="H31" s="22">
        <f t="shared" si="8"/>
        <v>1051</v>
      </c>
      <c r="I31" s="22">
        <f t="shared" si="8"/>
        <v>1055</v>
      </c>
      <c r="J31" s="22">
        <f t="shared" si="8"/>
        <v>35</v>
      </c>
      <c r="K31" s="22">
        <f t="shared" si="8"/>
        <v>7327</v>
      </c>
      <c r="L31" s="23"/>
    </row>
    <row r="32" spans="2:12" ht="12.75">
      <c r="B32" t="s">
        <v>24</v>
      </c>
      <c r="C32" s="99">
        <v>1041</v>
      </c>
      <c r="D32" s="99">
        <v>1011</v>
      </c>
      <c r="E32" s="99">
        <v>811</v>
      </c>
      <c r="F32" s="99">
        <v>911</v>
      </c>
      <c r="G32" s="99">
        <v>879</v>
      </c>
      <c r="H32" s="99">
        <v>1024</v>
      </c>
      <c r="I32" s="99">
        <v>975</v>
      </c>
      <c r="J32" s="1"/>
      <c r="K32" s="1">
        <f>SUM(C32:I32)</f>
        <v>6652</v>
      </c>
      <c r="L32" s="2"/>
    </row>
    <row r="33" spans="2:12" ht="12.75">
      <c r="B33" t="s">
        <v>25</v>
      </c>
      <c r="C33" s="1">
        <f>IF(C31&gt;C32,2,0)</f>
        <v>2</v>
      </c>
      <c r="D33" s="1">
        <f aca="true" t="shared" si="9" ref="D33:I33">IF(D31&gt;D32,2,0)</f>
        <v>2</v>
      </c>
      <c r="E33" s="1">
        <f t="shared" si="9"/>
        <v>2</v>
      </c>
      <c r="F33" s="1">
        <f t="shared" si="9"/>
        <v>2</v>
      </c>
      <c r="G33" s="1">
        <f t="shared" si="9"/>
        <v>2</v>
      </c>
      <c r="H33" s="1">
        <f t="shared" si="9"/>
        <v>2</v>
      </c>
      <c r="I33" s="1">
        <f t="shared" si="9"/>
        <v>2</v>
      </c>
      <c r="J33" s="1"/>
      <c r="K33" s="1">
        <f>SUM(C33:I33)</f>
        <v>14</v>
      </c>
      <c r="L33" s="1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">
        <v>212</v>
      </c>
      <c r="D35" s="1">
        <v>225</v>
      </c>
      <c r="E35" s="1">
        <v>200</v>
      </c>
      <c r="F35" s="1">
        <v>194</v>
      </c>
      <c r="G35" s="1"/>
      <c r="H35" s="1"/>
      <c r="I35" s="1"/>
      <c r="J35" s="1">
        <f aca="true" t="shared" si="10" ref="J35:J43">COUNT(C35:I35)</f>
        <v>4</v>
      </c>
      <c r="K35" s="1">
        <f aca="true" t="shared" si="11" ref="K35:K43">SUM(C35:I35)</f>
        <v>831</v>
      </c>
      <c r="L35" s="2">
        <f aca="true" t="shared" si="12" ref="L35:L43">IF(K35=0,"",K35/J35)</f>
        <v>207.75</v>
      </c>
    </row>
    <row r="36" spans="1:12" ht="12.75">
      <c r="A36" s="1">
        <v>50318</v>
      </c>
      <c r="B36" t="s">
        <v>34</v>
      </c>
      <c r="C36" s="1">
        <v>195</v>
      </c>
      <c r="D36" s="1"/>
      <c r="E36" s="1"/>
      <c r="F36" s="1"/>
      <c r="G36" s="1">
        <v>166</v>
      </c>
      <c r="H36" s="1"/>
      <c r="I36" s="1"/>
      <c r="J36" s="1">
        <f t="shared" si="10"/>
        <v>2</v>
      </c>
      <c r="K36" s="1">
        <f t="shared" si="11"/>
        <v>361</v>
      </c>
      <c r="L36" s="2">
        <f t="shared" si="12"/>
        <v>180.5</v>
      </c>
    </row>
    <row r="37" spans="1:12" ht="12.75">
      <c r="A37" s="1">
        <v>6270</v>
      </c>
      <c r="B37" t="s">
        <v>35</v>
      </c>
      <c r="C37" s="1">
        <v>216</v>
      </c>
      <c r="D37" s="1">
        <v>191</v>
      </c>
      <c r="E37" s="1">
        <v>248</v>
      </c>
      <c r="F37" s="1">
        <v>193</v>
      </c>
      <c r="G37" s="1">
        <v>208</v>
      </c>
      <c r="H37" s="1">
        <v>198</v>
      </c>
      <c r="I37" s="1">
        <v>194</v>
      </c>
      <c r="J37" s="1">
        <f t="shared" si="10"/>
        <v>7</v>
      </c>
      <c r="K37" s="1">
        <f t="shared" si="11"/>
        <v>1448</v>
      </c>
      <c r="L37" s="2">
        <f t="shared" si="12"/>
        <v>206.85714285714286</v>
      </c>
    </row>
    <row r="38" spans="1:12" ht="12.75">
      <c r="A38" s="1">
        <v>470074</v>
      </c>
      <c r="B38" t="s">
        <v>36</v>
      </c>
      <c r="C38" s="1"/>
      <c r="D38" s="1"/>
      <c r="E38" s="1"/>
      <c r="F38" s="1"/>
      <c r="G38" s="1"/>
      <c r="H38" s="1">
        <v>218</v>
      </c>
      <c r="I38" s="1">
        <v>172</v>
      </c>
      <c r="J38" s="1">
        <f t="shared" si="10"/>
        <v>2</v>
      </c>
      <c r="K38" s="1">
        <f t="shared" si="11"/>
        <v>390</v>
      </c>
      <c r="L38" s="2">
        <f t="shared" si="12"/>
        <v>195</v>
      </c>
    </row>
    <row r="39" spans="1:12" ht="12.75">
      <c r="A39" s="1">
        <v>188956</v>
      </c>
      <c r="B39" t="s">
        <v>38</v>
      </c>
      <c r="C39" s="1"/>
      <c r="D39" s="1"/>
      <c r="E39" s="1"/>
      <c r="F39" s="1"/>
      <c r="G39" s="1"/>
      <c r="H39" s="1"/>
      <c r="I39" s="1">
        <v>176</v>
      </c>
      <c r="J39" s="1">
        <f t="shared" si="10"/>
        <v>1</v>
      </c>
      <c r="K39" s="1">
        <f t="shared" si="11"/>
        <v>176</v>
      </c>
      <c r="L39" s="2">
        <f t="shared" si="12"/>
        <v>176</v>
      </c>
    </row>
    <row r="40" spans="1:12" ht="12.75">
      <c r="A40" s="1">
        <v>949523</v>
      </c>
      <c r="B40" t="s">
        <v>39</v>
      </c>
      <c r="C40" s="1">
        <v>235</v>
      </c>
      <c r="D40" s="1">
        <v>171</v>
      </c>
      <c r="E40" s="1">
        <v>223</v>
      </c>
      <c r="F40" s="1">
        <v>181</v>
      </c>
      <c r="G40" s="1">
        <v>199</v>
      </c>
      <c r="H40" s="1">
        <v>210</v>
      </c>
      <c r="I40" s="1">
        <v>216</v>
      </c>
      <c r="J40" s="1">
        <f t="shared" si="10"/>
        <v>7</v>
      </c>
      <c r="K40" s="1">
        <f t="shared" si="11"/>
        <v>1435</v>
      </c>
      <c r="L40" s="2">
        <f t="shared" si="12"/>
        <v>205</v>
      </c>
    </row>
    <row r="41" spans="1:12" ht="12.75">
      <c r="A41" s="1">
        <v>912859</v>
      </c>
      <c r="B41" t="s">
        <v>54</v>
      </c>
      <c r="C41" s="1">
        <v>236</v>
      </c>
      <c r="D41" s="1">
        <v>178</v>
      </c>
      <c r="E41" s="1">
        <v>217</v>
      </c>
      <c r="F41" s="1">
        <v>189</v>
      </c>
      <c r="G41" s="1">
        <v>205</v>
      </c>
      <c r="H41" s="1">
        <v>221</v>
      </c>
      <c r="I41" s="1">
        <v>235</v>
      </c>
      <c r="J41" s="1">
        <f t="shared" si="10"/>
        <v>7</v>
      </c>
      <c r="K41" s="1">
        <f t="shared" si="11"/>
        <v>1481</v>
      </c>
      <c r="L41" s="2">
        <f t="shared" si="12"/>
        <v>211.57142857142858</v>
      </c>
    </row>
    <row r="42" spans="1:12" ht="12.75">
      <c r="A42" s="1">
        <v>1183850</v>
      </c>
      <c r="B42" t="s">
        <v>55</v>
      </c>
      <c r="C42" s="1"/>
      <c r="D42" s="1">
        <v>224</v>
      </c>
      <c r="E42" s="1">
        <v>187</v>
      </c>
      <c r="F42" s="1">
        <v>211</v>
      </c>
      <c r="G42" s="1">
        <v>195</v>
      </c>
      <c r="H42" s="1">
        <v>177</v>
      </c>
      <c r="I42" s="1"/>
      <c r="J42" s="1">
        <f t="shared" si="10"/>
        <v>5</v>
      </c>
      <c r="K42" s="1">
        <f t="shared" si="11"/>
        <v>994</v>
      </c>
      <c r="L42" s="2">
        <f t="shared" si="12"/>
        <v>198.8</v>
      </c>
    </row>
    <row r="43" spans="1:12" ht="12.75">
      <c r="A43" s="1">
        <v>382523</v>
      </c>
      <c r="B43" t="s">
        <v>37</v>
      </c>
      <c r="C43" s="1"/>
      <c r="D43" s="1"/>
      <c r="E43" s="1"/>
      <c r="F43" s="1"/>
      <c r="G43" s="1"/>
      <c r="H43" s="1"/>
      <c r="I43" s="1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t="s">
        <v>23</v>
      </c>
      <c r="C46" s="22">
        <f>SUM(C35:C44)</f>
        <v>1094</v>
      </c>
      <c r="D46" s="22">
        <f aca="true" t="shared" si="13" ref="D46:K46">SUM(D35:D44)</f>
        <v>989</v>
      </c>
      <c r="E46" s="22">
        <f t="shared" si="13"/>
        <v>1075</v>
      </c>
      <c r="F46" s="22">
        <f t="shared" si="13"/>
        <v>968</v>
      </c>
      <c r="G46" s="22">
        <f t="shared" si="13"/>
        <v>973</v>
      </c>
      <c r="H46" s="22">
        <f t="shared" si="13"/>
        <v>1024</v>
      </c>
      <c r="I46" s="22">
        <f t="shared" si="13"/>
        <v>993</v>
      </c>
      <c r="J46" s="22">
        <f t="shared" si="13"/>
        <v>35</v>
      </c>
      <c r="K46" s="22">
        <f t="shared" si="13"/>
        <v>7116</v>
      </c>
      <c r="L46" s="23">
        <f>K46/J46</f>
        <v>203.31428571428572</v>
      </c>
    </row>
    <row r="47" spans="2:12" ht="12.75">
      <c r="B47" t="s">
        <v>24</v>
      </c>
      <c r="C47" s="1">
        <v>905</v>
      </c>
      <c r="D47" s="1">
        <v>946</v>
      </c>
      <c r="E47" s="1">
        <v>913</v>
      </c>
      <c r="F47" s="1">
        <v>891</v>
      </c>
      <c r="G47" s="1">
        <v>928</v>
      </c>
      <c r="H47" s="1">
        <v>1051</v>
      </c>
      <c r="I47" s="1">
        <v>1026</v>
      </c>
      <c r="J47" s="1"/>
      <c r="K47" s="1">
        <f>SUM(C47:I47)</f>
        <v>6660</v>
      </c>
      <c r="L47" s="2">
        <f>K47/J46</f>
        <v>190.28571428571428</v>
      </c>
    </row>
    <row r="48" spans="2:12" ht="12.75">
      <c r="B48" t="s">
        <v>25</v>
      </c>
      <c r="C48" s="1">
        <f>IF(C46&gt;C47,2,0)</f>
        <v>2</v>
      </c>
      <c r="D48" s="1">
        <f aca="true" t="shared" si="14" ref="D48:I48">IF(D46&gt;D47,2,0)</f>
        <v>2</v>
      </c>
      <c r="E48" s="1">
        <f t="shared" si="14"/>
        <v>2</v>
      </c>
      <c r="F48" s="1">
        <f t="shared" si="14"/>
        <v>2</v>
      </c>
      <c r="G48" s="1">
        <f t="shared" si="14"/>
        <v>2</v>
      </c>
      <c r="H48" s="1">
        <f t="shared" si="14"/>
        <v>0</v>
      </c>
      <c r="I48" s="1">
        <f t="shared" si="14"/>
        <v>0</v>
      </c>
      <c r="J48" s="1"/>
      <c r="K48" s="1">
        <f>SUM(C48:I48)</f>
        <v>10</v>
      </c>
      <c r="L48" s="1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">
        <v>178</v>
      </c>
      <c r="D50" s="1">
        <v>201</v>
      </c>
      <c r="E50" s="1">
        <v>184</v>
      </c>
      <c r="F50" s="1">
        <v>186</v>
      </c>
      <c r="G50" s="1"/>
      <c r="H50" s="1"/>
      <c r="I50" s="1">
        <v>205</v>
      </c>
      <c r="J50" s="1">
        <f>COUNT(C50:I50)</f>
        <v>5</v>
      </c>
      <c r="K50" s="1">
        <f>SUM(C50:I50)</f>
        <v>954</v>
      </c>
      <c r="L50" s="2">
        <f aca="true" t="shared" si="15" ref="L50:L58">IF(K50=0,"",K50/J50)</f>
        <v>190.8</v>
      </c>
    </row>
    <row r="51" spans="1:12" ht="12.75">
      <c r="A51" s="39">
        <v>57207</v>
      </c>
      <c r="B51" s="40" t="s">
        <v>82</v>
      </c>
      <c r="C51" s="1"/>
      <c r="D51" s="1"/>
      <c r="E51" s="1"/>
      <c r="F51" s="1"/>
      <c r="G51" s="1">
        <v>191</v>
      </c>
      <c r="H51" s="1">
        <v>204</v>
      </c>
      <c r="I51" s="1">
        <v>217</v>
      </c>
      <c r="J51" s="1">
        <f aca="true" t="shared" si="16" ref="J51:J57">COUNT(C51:I51)</f>
        <v>3</v>
      </c>
      <c r="K51" s="1">
        <f aca="true" t="shared" si="17" ref="K51:K57">SUM(C51:I51)</f>
        <v>612</v>
      </c>
      <c r="L51" s="2">
        <f t="shared" si="15"/>
        <v>204</v>
      </c>
    </row>
    <row r="52" spans="1:12" ht="12.75">
      <c r="A52" s="39">
        <v>492361</v>
      </c>
      <c r="B52" s="40" t="s">
        <v>83</v>
      </c>
      <c r="C52" s="1">
        <v>215</v>
      </c>
      <c r="D52" s="1">
        <v>188</v>
      </c>
      <c r="E52" s="1">
        <v>179</v>
      </c>
      <c r="F52" s="1"/>
      <c r="G52" s="1">
        <v>184</v>
      </c>
      <c r="H52" s="1">
        <v>197</v>
      </c>
      <c r="I52" s="1">
        <v>212</v>
      </c>
      <c r="J52" s="1">
        <f>COUNT(C52:I52)</f>
        <v>6</v>
      </c>
      <c r="K52" s="1">
        <f>SUM(C52:I52)</f>
        <v>1175</v>
      </c>
      <c r="L52" s="2">
        <f t="shared" si="15"/>
        <v>195.83333333333334</v>
      </c>
    </row>
    <row r="53" spans="1:12" ht="12.75">
      <c r="A53" s="39">
        <v>766828</v>
      </c>
      <c r="B53" s="40" t="s">
        <v>30</v>
      </c>
      <c r="C53" s="1">
        <v>137</v>
      </c>
      <c r="D53" s="1">
        <v>216</v>
      </c>
      <c r="E53" s="1">
        <v>213</v>
      </c>
      <c r="F53" s="1">
        <v>198</v>
      </c>
      <c r="G53" s="1">
        <v>174</v>
      </c>
      <c r="H53" s="1">
        <v>268</v>
      </c>
      <c r="I53" s="1">
        <v>218</v>
      </c>
      <c r="J53" s="1">
        <f t="shared" si="16"/>
        <v>7</v>
      </c>
      <c r="K53" s="1">
        <f t="shared" si="17"/>
        <v>1424</v>
      </c>
      <c r="L53" s="2">
        <f t="shared" si="15"/>
        <v>203.42857142857142</v>
      </c>
    </row>
    <row r="54" spans="1:12" ht="12.75">
      <c r="A54" s="39">
        <v>58602</v>
      </c>
      <c r="B54" s="40" t="s">
        <v>129</v>
      </c>
      <c r="C54" s="1"/>
      <c r="D54" s="1"/>
      <c r="E54" s="1"/>
      <c r="F54" s="1">
        <v>190</v>
      </c>
      <c r="G54" s="1">
        <v>161</v>
      </c>
      <c r="H54" s="1">
        <v>145</v>
      </c>
      <c r="I54" s="1"/>
      <c r="J54" s="1">
        <f>COUNT(C54:I54)</f>
        <v>3</v>
      </c>
      <c r="K54" s="1">
        <f>SUM(C54:I54)</f>
        <v>496</v>
      </c>
      <c r="L54" s="2">
        <f t="shared" si="15"/>
        <v>165.33333333333334</v>
      </c>
    </row>
    <row r="55" spans="1:12" ht="12.75">
      <c r="A55" s="39">
        <v>670103</v>
      </c>
      <c r="B55" s="40" t="s">
        <v>84</v>
      </c>
      <c r="C55" s="1">
        <v>190</v>
      </c>
      <c r="D55" s="1">
        <v>201</v>
      </c>
      <c r="E55" s="1">
        <v>207</v>
      </c>
      <c r="F55" s="1">
        <v>191</v>
      </c>
      <c r="G55" s="1">
        <v>169</v>
      </c>
      <c r="H55" s="1">
        <v>216</v>
      </c>
      <c r="I55" s="1">
        <v>174</v>
      </c>
      <c r="J55" s="1">
        <f t="shared" si="16"/>
        <v>7</v>
      </c>
      <c r="K55" s="1">
        <f t="shared" si="17"/>
        <v>1348</v>
      </c>
      <c r="L55" s="2">
        <f t="shared" si="15"/>
        <v>192.57142857142858</v>
      </c>
    </row>
    <row r="56" spans="1:12" ht="12.75">
      <c r="A56" s="39">
        <v>488658</v>
      </c>
      <c r="B56" s="40" t="s">
        <v>130</v>
      </c>
      <c r="C56" s="1">
        <v>158</v>
      </c>
      <c r="D56" s="1">
        <v>224</v>
      </c>
      <c r="E56" s="1">
        <v>168</v>
      </c>
      <c r="F56" s="1">
        <v>148</v>
      </c>
      <c r="G56" s="1"/>
      <c r="H56" s="1"/>
      <c r="I56" s="1"/>
      <c r="J56" s="1">
        <f>COUNT(C56:I56)</f>
        <v>4</v>
      </c>
      <c r="K56" s="1">
        <f>SUM(C56:I56)</f>
        <v>698</v>
      </c>
      <c r="L56" s="2">
        <f t="shared" si="15"/>
        <v>174.5</v>
      </c>
    </row>
    <row r="57" spans="1:12" ht="12.75">
      <c r="A57" s="39">
        <v>360716</v>
      </c>
      <c r="B57" s="40" t="s">
        <v>85</v>
      </c>
      <c r="C57" s="1"/>
      <c r="D57" s="1"/>
      <c r="E57" s="1"/>
      <c r="F57" s="1"/>
      <c r="G57" s="1"/>
      <c r="H57" s="1"/>
      <c r="I57" s="1"/>
      <c r="J57" s="1">
        <f t="shared" si="16"/>
        <v>0</v>
      </c>
      <c r="K57" s="1">
        <f t="shared" si="17"/>
        <v>0</v>
      </c>
      <c r="L57" s="2">
        <f t="shared" si="15"/>
      </c>
    </row>
    <row r="58" spans="1:12" ht="12.75">
      <c r="A58" s="39">
        <v>1185098</v>
      </c>
      <c r="B58" s="40" t="s">
        <v>56</v>
      </c>
      <c r="C58" s="1"/>
      <c r="D58" s="1"/>
      <c r="E58" s="1"/>
      <c r="F58" s="1"/>
      <c r="G58" s="1"/>
      <c r="H58" s="1"/>
      <c r="I58" s="1"/>
      <c r="J58" s="1">
        <f>COUNT(C58:I58)</f>
        <v>0</v>
      </c>
      <c r="K58" s="1">
        <f>SUM(C58:I58)</f>
        <v>0</v>
      </c>
      <c r="L58" s="2">
        <f t="shared" si="15"/>
      </c>
    </row>
    <row r="59" spans="1:12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t="s">
        <v>23</v>
      </c>
      <c r="C61" s="22">
        <f>SUM(C50:C59)</f>
        <v>878</v>
      </c>
      <c r="D61" s="22">
        <f aca="true" t="shared" si="18" ref="D61:K61">SUM(D50:D59)</f>
        <v>1030</v>
      </c>
      <c r="E61" s="22">
        <f t="shared" si="18"/>
        <v>951</v>
      </c>
      <c r="F61" s="22">
        <f t="shared" si="18"/>
        <v>913</v>
      </c>
      <c r="G61" s="22">
        <f t="shared" si="18"/>
        <v>879</v>
      </c>
      <c r="H61" s="22">
        <f t="shared" si="18"/>
        <v>1030</v>
      </c>
      <c r="I61" s="22">
        <f t="shared" si="18"/>
        <v>1026</v>
      </c>
      <c r="J61" s="22">
        <f t="shared" si="18"/>
        <v>35</v>
      </c>
      <c r="K61" s="22">
        <f t="shared" si="18"/>
        <v>6707</v>
      </c>
      <c r="L61" s="23">
        <f>K61/J61</f>
        <v>191.62857142857143</v>
      </c>
    </row>
    <row r="62" spans="2:12" ht="12.75">
      <c r="B62" t="s">
        <v>24</v>
      </c>
      <c r="C62" s="1">
        <v>836</v>
      </c>
      <c r="D62" s="1">
        <v>1019</v>
      </c>
      <c r="E62" s="1">
        <v>977</v>
      </c>
      <c r="F62" s="1">
        <v>942</v>
      </c>
      <c r="G62" s="1">
        <v>1083</v>
      </c>
      <c r="H62" s="1">
        <v>1099</v>
      </c>
      <c r="I62" s="1">
        <v>993</v>
      </c>
      <c r="J62" s="1"/>
      <c r="K62" s="1">
        <f>SUM(C62:I62)</f>
        <v>6949</v>
      </c>
      <c r="L62" s="2">
        <f>K62/J61</f>
        <v>198.54285714285714</v>
      </c>
    </row>
    <row r="63" spans="2:12" ht="12.75">
      <c r="B63" t="s">
        <v>25</v>
      </c>
      <c r="C63" s="1">
        <f>IF(C61&gt;C62,2,0)</f>
        <v>2</v>
      </c>
      <c r="D63" s="1">
        <f aca="true" t="shared" si="19" ref="D63:I63">IF(D61&gt;D62,2,0)</f>
        <v>2</v>
      </c>
      <c r="E63" s="1">
        <f t="shared" si="19"/>
        <v>0</v>
      </c>
      <c r="F63" s="1">
        <f t="shared" si="19"/>
        <v>0</v>
      </c>
      <c r="G63" s="1">
        <f t="shared" si="19"/>
        <v>0</v>
      </c>
      <c r="H63" s="1">
        <f t="shared" si="19"/>
        <v>0</v>
      </c>
      <c r="I63" s="1">
        <f t="shared" si="19"/>
        <v>2</v>
      </c>
      <c r="J63" s="1"/>
      <c r="K63" s="1">
        <f>SUM(C63:I63)</f>
        <v>6</v>
      </c>
      <c r="L63" s="1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">
        <v>214</v>
      </c>
      <c r="D65" s="1">
        <v>186</v>
      </c>
      <c r="E65" s="1">
        <v>129</v>
      </c>
      <c r="F65" s="1">
        <v>155</v>
      </c>
      <c r="G65" s="1">
        <v>191</v>
      </c>
      <c r="H65" s="1">
        <v>140</v>
      </c>
      <c r="I65" s="1">
        <v>223</v>
      </c>
      <c r="J65" s="1">
        <f>COUNT(C65:I65)</f>
        <v>7</v>
      </c>
      <c r="K65" s="1">
        <f>SUM(C65:I65)</f>
        <v>1238</v>
      </c>
      <c r="L65" s="2">
        <f aca="true" t="shared" si="20" ref="L65:L72">IF(K65=0,"",K65/J65)</f>
        <v>176.85714285714286</v>
      </c>
    </row>
    <row r="66" spans="1:12" ht="12.75">
      <c r="A66" s="39">
        <v>1102087</v>
      </c>
      <c r="B66" s="40" t="s">
        <v>87</v>
      </c>
      <c r="C66" s="1">
        <v>148</v>
      </c>
      <c r="D66" s="1">
        <v>173</v>
      </c>
      <c r="E66" s="1">
        <v>189</v>
      </c>
      <c r="F66" s="1">
        <v>160</v>
      </c>
      <c r="G66" s="1">
        <v>154</v>
      </c>
      <c r="H66" s="1">
        <v>177</v>
      </c>
      <c r="I66" s="1">
        <v>200</v>
      </c>
      <c r="J66" s="1">
        <f aca="true" t="shared" si="21" ref="J66:J72">COUNT(C66:I66)</f>
        <v>7</v>
      </c>
      <c r="K66" s="1">
        <f aca="true" t="shared" si="22" ref="K66:K72">SUM(C66:I66)</f>
        <v>1201</v>
      </c>
      <c r="L66" s="2">
        <f t="shared" si="20"/>
        <v>171.57142857142858</v>
      </c>
    </row>
    <row r="67" spans="1:12" ht="12.75">
      <c r="A67" s="39">
        <v>60496</v>
      </c>
      <c r="B67" s="40" t="s">
        <v>88</v>
      </c>
      <c r="C67" s="1"/>
      <c r="D67" s="1"/>
      <c r="E67" s="1"/>
      <c r="F67" s="1"/>
      <c r="G67" s="1"/>
      <c r="H67" s="1"/>
      <c r="I67" s="1"/>
      <c r="J67" s="1">
        <f t="shared" si="21"/>
        <v>0</v>
      </c>
      <c r="K67" s="1">
        <f t="shared" si="22"/>
        <v>0</v>
      </c>
      <c r="L67" s="2">
        <f t="shared" si="20"/>
      </c>
    </row>
    <row r="68" spans="1:12" ht="12.75">
      <c r="A68" s="39">
        <v>670308</v>
      </c>
      <c r="B68" s="40" t="s">
        <v>89</v>
      </c>
      <c r="C68" s="1">
        <v>119</v>
      </c>
      <c r="D68" s="1">
        <v>186</v>
      </c>
      <c r="E68" s="1">
        <v>142</v>
      </c>
      <c r="F68" s="1">
        <v>171</v>
      </c>
      <c r="G68" s="1">
        <v>151</v>
      </c>
      <c r="H68" s="1">
        <v>218</v>
      </c>
      <c r="I68" s="1">
        <v>170</v>
      </c>
      <c r="J68" s="1">
        <f t="shared" si="21"/>
        <v>7</v>
      </c>
      <c r="K68" s="1">
        <f t="shared" si="22"/>
        <v>1157</v>
      </c>
      <c r="L68" s="2">
        <f t="shared" si="20"/>
        <v>165.28571428571428</v>
      </c>
    </row>
    <row r="69" spans="1:12" ht="12.75">
      <c r="A69" s="39">
        <v>261785</v>
      </c>
      <c r="B69" s="40" t="s">
        <v>90</v>
      </c>
      <c r="C69" s="1">
        <v>178</v>
      </c>
      <c r="D69" s="1">
        <v>204</v>
      </c>
      <c r="E69" s="1">
        <v>154</v>
      </c>
      <c r="F69" s="1">
        <v>191</v>
      </c>
      <c r="G69" s="1">
        <v>182</v>
      </c>
      <c r="H69" s="1">
        <v>190</v>
      </c>
      <c r="I69" s="1">
        <v>200</v>
      </c>
      <c r="J69" s="1">
        <f t="shared" si="21"/>
        <v>7</v>
      </c>
      <c r="K69" s="1">
        <f t="shared" si="22"/>
        <v>1299</v>
      </c>
      <c r="L69" s="2">
        <f t="shared" si="20"/>
        <v>185.57142857142858</v>
      </c>
    </row>
    <row r="70" spans="1:12" ht="12.75">
      <c r="A70" s="39">
        <v>494658</v>
      </c>
      <c r="B70" s="40" t="s">
        <v>92</v>
      </c>
      <c r="C70" s="1">
        <v>177</v>
      </c>
      <c r="D70" s="1">
        <v>180</v>
      </c>
      <c r="E70" s="1">
        <v>197</v>
      </c>
      <c r="F70" s="1">
        <v>214</v>
      </c>
      <c r="G70" s="1">
        <v>153</v>
      </c>
      <c r="H70" s="1">
        <v>217</v>
      </c>
      <c r="I70" s="1">
        <v>169</v>
      </c>
      <c r="J70" s="1">
        <f>COUNT(C70:I70)</f>
        <v>7</v>
      </c>
      <c r="K70" s="1">
        <f>SUM(C70:I70)</f>
        <v>1307</v>
      </c>
      <c r="L70" s="2">
        <f>IF(K70=0,"",K70/J70)</f>
        <v>186.71428571428572</v>
      </c>
    </row>
    <row r="71" spans="1:12" ht="12.75">
      <c r="A71" s="39">
        <v>91642</v>
      </c>
      <c r="B71" s="40" t="s">
        <v>91</v>
      </c>
      <c r="C71" s="1"/>
      <c r="D71" s="1"/>
      <c r="E71" s="1"/>
      <c r="F71" s="1"/>
      <c r="G71" s="1"/>
      <c r="H71" s="1"/>
      <c r="I71" s="1"/>
      <c r="J71" s="1">
        <f>COUNT(C71:I71)</f>
        <v>0</v>
      </c>
      <c r="K71" s="1">
        <f>SUM(C71:I71)</f>
        <v>0</v>
      </c>
      <c r="L71" s="2">
        <f>IF(K71=0,"",K71/J71)</f>
      </c>
    </row>
    <row r="72" spans="1:12" ht="12.75">
      <c r="A72" s="39">
        <v>1021125</v>
      </c>
      <c r="B72" s="40" t="s">
        <v>93</v>
      </c>
      <c r="C72" s="1"/>
      <c r="D72" s="1"/>
      <c r="E72" s="1"/>
      <c r="F72" s="1"/>
      <c r="G72" s="1"/>
      <c r="H72" s="1"/>
      <c r="I72" s="1"/>
      <c r="J72" s="1">
        <f t="shared" si="21"/>
        <v>0</v>
      </c>
      <c r="K72" s="1">
        <f t="shared" si="22"/>
        <v>0</v>
      </c>
      <c r="L72" s="2">
        <f t="shared" si="20"/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t="s">
        <v>23</v>
      </c>
      <c r="C76" s="22">
        <f>SUM(C65:C74)</f>
        <v>836</v>
      </c>
      <c r="D76" s="22">
        <f aca="true" t="shared" si="23" ref="D76:K76">SUM(D65:D74)</f>
        <v>929</v>
      </c>
      <c r="E76" s="22">
        <f t="shared" si="23"/>
        <v>811</v>
      </c>
      <c r="F76" s="22">
        <f t="shared" si="23"/>
        <v>891</v>
      </c>
      <c r="G76" s="22">
        <f t="shared" si="23"/>
        <v>831</v>
      </c>
      <c r="H76" s="22">
        <f t="shared" si="23"/>
        <v>942</v>
      </c>
      <c r="I76" s="22">
        <f t="shared" si="23"/>
        <v>962</v>
      </c>
      <c r="J76" s="22">
        <f t="shared" si="23"/>
        <v>35</v>
      </c>
      <c r="K76" s="22">
        <f t="shared" si="23"/>
        <v>6202</v>
      </c>
      <c r="L76" s="23">
        <f>K76/J76</f>
        <v>177.2</v>
      </c>
    </row>
    <row r="77" spans="2:12" ht="12.75">
      <c r="B77" t="s">
        <v>24</v>
      </c>
      <c r="C77" s="1">
        <v>878</v>
      </c>
      <c r="D77" s="1">
        <v>953</v>
      </c>
      <c r="E77" s="1">
        <v>1099</v>
      </c>
      <c r="F77" s="1">
        <v>968</v>
      </c>
      <c r="G77" s="1">
        <v>941</v>
      </c>
      <c r="H77" s="1">
        <v>1054</v>
      </c>
      <c r="I77" s="1">
        <v>974</v>
      </c>
      <c r="J77" s="1"/>
      <c r="K77" s="1">
        <f>SUM(C77:I77)</f>
        <v>6867</v>
      </c>
      <c r="L77" s="2">
        <f>K77/J76</f>
        <v>196.2</v>
      </c>
    </row>
    <row r="78" spans="2:12" ht="12.75">
      <c r="B78" t="s">
        <v>25</v>
      </c>
      <c r="C78" s="1">
        <f>IF(C76&gt;C77,2,0)</f>
        <v>0</v>
      </c>
      <c r="D78" s="1">
        <f aca="true" t="shared" si="24" ref="D78:I78">IF(D76&gt;D77,2,0)</f>
        <v>0</v>
      </c>
      <c r="E78" s="1">
        <f t="shared" si="24"/>
        <v>0</v>
      </c>
      <c r="F78" s="1">
        <f t="shared" si="24"/>
        <v>0</v>
      </c>
      <c r="G78" s="1">
        <f t="shared" si="24"/>
        <v>0</v>
      </c>
      <c r="H78" s="1">
        <f t="shared" si="24"/>
        <v>0</v>
      </c>
      <c r="I78" s="1">
        <f t="shared" si="24"/>
        <v>0</v>
      </c>
      <c r="J78" s="1"/>
      <c r="K78" s="1">
        <f>SUM(C78:I78)</f>
        <v>0</v>
      </c>
      <c r="L78" s="1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/>
      <c r="F80" s="1"/>
      <c r="G80" s="1"/>
      <c r="H80" s="1"/>
      <c r="I80" s="1"/>
      <c r="J80" s="1">
        <f>COUNT(C80:I80)</f>
        <v>0</v>
      </c>
      <c r="K80" s="1">
        <f>SUM(C80:I80)</f>
        <v>0</v>
      </c>
      <c r="L80" s="2">
        <f aca="true" t="shared" si="25" ref="L80:L88">IF(K80=0,"",K80/J80)</f>
      </c>
    </row>
    <row r="81" spans="1:12" ht="12.75">
      <c r="A81" s="39">
        <v>398772</v>
      </c>
      <c r="B81" s="40" t="s">
        <v>94</v>
      </c>
      <c r="C81" s="1"/>
      <c r="D81" s="1"/>
      <c r="E81" s="1">
        <v>212</v>
      </c>
      <c r="F81" s="1">
        <v>175</v>
      </c>
      <c r="G81" s="1">
        <v>179</v>
      </c>
      <c r="H81" s="1"/>
      <c r="I81" s="1"/>
      <c r="J81" s="1">
        <f aca="true" t="shared" si="26" ref="J81:J86">COUNT(C81:I81)</f>
        <v>3</v>
      </c>
      <c r="K81" s="1">
        <f aca="true" t="shared" si="27" ref="K81:K86">SUM(C81:I81)</f>
        <v>566</v>
      </c>
      <c r="L81" s="2">
        <f t="shared" si="25"/>
        <v>188.66666666666666</v>
      </c>
    </row>
    <row r="82" spans="1:12" ht="12.75">
      <c r="A82" s="39">
        <v>739642</v>
      </c>
      <c r="B82" s="40" t="s">
        <v>139</v>
      </c>
      <c r="C82" s="1">
        <v>168</v>
      </c>
      <c r="D82" s="1">
        <v>167</v>
      </c>
      <c r="E82" s="1"/>
      <c r="F82" s="1"/>
      <c r="G82" s="1"/>
      <c r="H82" s="1">
        <v>137</v>
      </c>
      <c r="I82" s="1"/>
      <c r="J82" s="1">
        <f t="shared" si="26"/>
        <v>3</v>
      </c>
      <c r="K82" s="1">
        <f t="shared" si="27"/>
        <v>472</v>
      </c>
      <c r="L82" s="2">
        <f t="shared" si="25"/>
        <v>157.33333333333334</v>
      </c>
    </row>
    <row r="83" spans="1:12" ht="12.75">
      <c r="A83" s="39">
        <v>739634</v>
      </c>
      <c r="B83" s="40" t="s">
        <v>95</v>
      </c>
      <c r="C83" s="1">
        <v>275</v>
      </c>
      <c r="D83" s="1">
        <v>223</v>
      </c>
      <c r="E83" s="1">
        <v>233</v>
      </c>
      <c r="F83" s="1">
        <v>209</v>
      </c>
      <c r="G83" s="1">
        <v>185</v>
      </c>
      <c r="H83" s="1">
        <v>169</v>
      </c>
      <c r="I83" s="1">
        <v>154</v>
      </c>
      <c r="J83" s="1">
        <f t="shared" si="26"/>
        <v>7</v>
      </c>
      <c r="K83" s="1">
        <f t="shared" si="27"/>
        <v>1448</v>
      </c>
      <c r="L83" s="2">
        <f t="shared" si="25"/>
        <v>206.85714285714286</v>
      </c>
    </row>
    <row r="84" spans="1:12" ht="12.75">
      <c r="A84" s="39">
        <v>408778</v>
      </c>
      <c r="B84" s="40" t="s">
        <v>96</v>
      </c>
      <c r="C84" s="1"/>
      <c r="D84" s="1"/>
      <c r="E84" s="1"/>
      <c r="F84" s="1"/>
      <c r="G84" s="1"/>
      <c r="H84" s="1"/>
      <c r="I84" s="1"/>
      <c r="J84" s="1">
        <f t="shared" si="26"/>
        <v>0</v>
      </c>
      <c r="K84" s="1">
        <f t="shared" si="27"/>
        <v>0</v>
      </c>
      <c r="L84" s="2">
        <f t="shared" si="25"/>
      </c>
    </row>
    <row r="85" spans="1:12" ht="12.75">
      <c r="A85" s="39">
        <v>981451</v>
      </c>
      <c r="B85" s="40" t="s">
        <v>97</v>
      </c>
      <c r="C85" s="1"/>
      <c r="D85" s="1"/>
      <c r="E85" s="1">
        <v>178</v>
      </c>
      <c r="F85" s="1"/>
      <c r="G85" s="1"/>
      <c r="H85" s="1">
        <v>164</v>
      </c>
      <c r="I85" s="1">
        <v>175</v>
      </c>
      <c r="J85" s="1">
        <f t="shared" si="26"/>
        <v>3</v>
      </c>
      <c r="K85" s="1">
        <f t="shared" si="27"/>
        <v>517</v>
      </c>
      <c r="L85" s="2">
        <f t="shared" si="25"/>
        <v>172.33333333333334</v>
      </c>
    </row>
    <row r="86" spans="1:12" ht="12.75">
      <c r="A86" s="39">
        <v>438758</v>
      </c>
      <c r="B86" s="40" t="s">
        <v>98</v>
      </c>
      <c r="C86" s="1">
        <v>204</v>
      </c>
      <c r="D86" s="1">
        <v>151</v>
      </c>
      <c r="E86" s="1"/>
      <c r="F86" s="1">
        <v>181</v>
      </c>
      <c r="G86" s="1">
        <v>149</v>
      </c>
      <c r="H86" s="1"/>
      <c r="I86" s="1">
        <v>210</v>
      </c>
      <c r="J86" s="1">
        <f t="shared" si="26"/>
        <v>5</v>
      </c>
      <c r="K86" s="1">
        <f t="shared" si="27"/>
        <v>895</v>
      </c>
      <c r="L86" s="2">
        <f t="shared" si="25"/>
        <v>179</v>
      </c>
    </row>
    <row r="87" spans="1:12" ht="12.75">
      <c r="A87" s="39">
        <v>696226</v>
      </c>
      <c r="B87" s="40" t="s">
        <v>99</v>
      </c>
      <c r="C87" s="1">
        <v>201</v>
      </c>
      <c r="D87" s="1">
        <v>216</v>
      </c>
      <c r="E87" s="1">
        <v>225</v>
      </c>
      <c r="F87" s="1">
        <v>197</v>
      </c>
      <c r="G87" s="1">
        <v>215</v>
      </c>
      <c r="H87" s="1">
        <v>206</v>
      </c>
      <c r="I87" s="1">
        <v>228</v>
      </c>
      <c r="J87" s="1">
        <f>COUNT(C87:I87)</f>
        <v>7</v>
      </c>
      <c r="K87" s="1">
        <f>SUM(C87:I87)</f>
        <v>1488</v>
      </c>
      <c r="L87" s="2">
        <f t="shared" si="25"/>
        <v>212.57142857142858</v>
      </c>
    </row>
    <row r="88" spans="1:12" ht="12.75">
      <c r="A88" s="39">
        <v>856312</v>
      </c>
      <c r="B88" s="40" t="s">
        <v>100</v>
      </c>
      <c r="C88" s="1">
        <v>193</v>
      </c>
      <c r="D88" s="1">
        <v>189</v>
      </c>
      <c r="E88" s="1">
        <v>182</v>
      </c>
      <c r="F88" s="1">
        <v>180</v>
      </c>
      <c r="G88" s="1">
        <v>212</v>
      </c>
      <c r="H88" s="1">
        <v>198</v>
      </c>
      <c r="I88" s="1">
        <v>207</v>
      </c>
      <c r="J88" s="1">
        <f>COUNT(C88:I88)</f>
        <v>7</v>
      </c>
      <c r="K88" s="1">
        <f>SUM(C88:I88)</f>
        <v>1361</v>
      </c>
      <c r="L88" s="2">
        <f t="shared" si="25"/>
        <v>194.42857142857142</v>
      </c>
    </row>
    <row r="89" spans="1:12" ht="12.75">
      <c r="A89" s="1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ht="12.75">
      <c r="A90" s="1"/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2:12" ht="12.75">
      <c r="B91" t="s">
        <v>23</v>
      </c>
      <c r="C91" s="22">
        <f>SUM(C80:C90)</f>
        <v>1041</v>
      </c>
      <c r="D91" s="22">
        <f aca="true" t="shared" si="28" ref="D91:K91">SUM(D80:D90)</f>
        <v>946</v>
      </c>
      <c r="E91" s="22">
        <f t="shared" si="28"/>
        <v>1030</v>
      </c>
      <c r="F91" s="22">
        <f t="shared" si="28"/>
        <v>942</v>
      </c>
      <c r="G91" s="22">
        <f t="shared" si="28"/>
        <v>940</v>
      </c>
      <c r="H91" s="22">
        <f t="shared" si="28"/>
        <v>874</v>
      </c>
      <c r="I91" s="22">
        <f t="shared" si="28"/>
        <v>974</v>
      </c>
      <c r="J91" s="22">
        <f t="shared" si="28"/>
        <v>35</v>
      </c>
      <c r="K91" s="22">
        <f t="shared" si="28"/>
        <v>6747</v>
      </c>
      <c r="L91" s="23">
        <f>K91/J91</f>
        <v>192.77142857142857</v>
      </c>
    </row>
    <row r="92" spans="2:12" ht="12.75">
      <c r="B92" t="s">
        <v>24</v>
      </c>
      <c r="C92" s="1">
        <v>1060</v>
      </c>
      <c r="D92" s="1">
        <v>989</v>
      </c>
      <c r="E92" s="1">
        <v>1043</v>
      </c>
      <c r="F92" s="1">
        <v>913</v>
      </c>
      <c r="G92" s="1">
        <v>1050</v>
      </c>
      <c r="H92" s="1">
        <v>916</v>
      </c>
      <c r="I92" s="1">
        <v>962</v>
      </c>
      <c r="J92" s="1"/>
      <c r="K92" s="1">
        <f>SUM(C92:I92)</f>
        <v>6933</v>
      </c>
      <c r="L92" s="2">
        <f>K92/J91</f>
        <v>198.0857142857143</v>
      </c>
    </row>
    <row r="93" spans="2:12" ht="12.75">
      <c r="B93" t="s">
        <v>25</v>
      </c>
      <c r="C93" s="1">
        <f>IF(C91&gt;C92,2,0)</f>
        <v>0</v>
      </c>
      <c r="D93" s="1">
        <f aca="true" t="shared" si="29" ref="D93:I93">IF(D91&gt;D92,2,0)</f>
        <v>0</v>
      </c>
      <c r="E93" s="1">
        <f t="shared" si="29"/>
        <v>0</v>
      </c>
      <c r="F93" s="1">
        <f t="shared" si="29"/>
        <v>2</v>
      </c>
      <c r="G93" s="1">
        <f t="shared" si="29"/>
        <v>0</v>
      </c>
      <c r="H93" s="1">
        <f t="shared" si="29"/>
        <v>0</v>
      </c>
      <c r="I93" s="1">
        <f t="shared" si="29"/>
        <v>2</v>
      </c>
      <c r="J93" s="1"/>
      <c r="K93" s="1">
        <f>SUM(C93:I93)</f>
        <v>4</v>
      </c>
      <c r="L93" s="1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">
        <v>194</v>
      </c>
      <c r="D95" s="1">
        <v>183</v>
      </c>
      <c r="E95" s="1"/>
      <c r="F95" s="1">
        <v>180</v>
      </c>
      <c r="G95" s="1"/>
      <c r="H95" s="1"/>
      <c r="I95" s="1">
        <v>158</v>
      </c>
      <c r="J95" s="1">
        <f aca="true" t="shared" si="30" ref="J95:J103">COUNT(C95:I95)</f>
        <v>4</v>
      </c>
      <c r="K95" s="1">
        <f aca="true" t="shared" si="31" ref="K95:K103">SUM(C95:I95)</f>
        <v>715</v>
      </c>
      <c r="L95" s="2">
        <f aca="true" t="shared" si="32" ref="L95:L104">IF(K95=0,"",K95/J95)</f>
        <v>178.75</v>
      </c>
    </row>
    <row r="96" spans="1:12" ht="12.75">
      <c r="A96" s="39">
        <v>244058</v>
      </c>
      <c r="B96" s="40" t="s">
        <v>141</v>
      </c>
      <c r="C96" s="35">
        <v>202</v>
      </c>
      <c r="D96" s="1">
        <v>193</v>
      </c>
      <c r="E96" s="1">
        <v>207</v>
      </c>
      <c r="F96" s="1">
        <v>224</v>
      </c>
      <c r="G96" s="1">
        <v>178</v>
      </c>
      <c r="H96" s="1"/>
      <c r="I96" s="1">
        <v>201</v>
      </c>
      <c r="J96" s="1">
        <f t="shared" si="30"/>
        <v>6</v>
      </c>
      <c r="K96" s="1">
        <f t="shared" si="31"/>
        <v>1205</v>
      </c>
      <c r="L96" s="2">
        <f t="shared" si="32"/>
        <v>200.83333333333334</v>
      </c>
    </row>
    <row r="97" spans="1:12" ht="12.75">
      <c r="A97" s="39">
        <v>388068</v>
      </c>
      <c r="B97" s="40" t="s">
        <v>102</v>
      </c>
      <c r="C97" s="1"/>
      <c r="D97" s="1"/>
      <c r="E97" s="1"/>
      <c r="F97" s="1"/>
      <c r="G97" s="1">
        <v>205</v>
      </c>
      <c r="H97" s="1">
        <v>167</v>
      </c>
      <c r="I97" s="1"/>
      <c r="J97" s="1">
        <f t="shared" si="30"/>
        <v>2</v>
      </c>
      <c r="K97" s="1">
        <f t="shared" si="31"/>
        <v>372</v>
      </c>
      <c r="L97" s="2">
        <f t="shared" si="32"/>
        <v>186</v>
      </c>
    </row>
    <row r="98" spans="1:12" ht="12.75">
      <c r="A98" s="39">
        <v>275638</v>
      </c>
      <c r="B98" s="40" t="s">
        <v>103</v>
      </c>
      <c r="C98" s="1">
        <v>142</v>
      </c>
      <c r="D98" s="1"/>
      <c r="E98" s="1"/>
      <c r="F98" s="1">
        <v>224</v>
      </c>
      <c r="G98" s="1">
        <v>180</v>
      </c>
      <c r="H98" s="1">
        <v>228</v>
      </c>
      <c r="I98" s="1">
        <v>179</v>
      </c>
      <c r="J98" s="1">
        <f t="shared" si="30"/>
        <v>5</v>
      </c>
      <c r="K98" s="1">
        <f t="shared" si="31"/>
        <v>953</v>
      </c>
      <c r="L98" s="2">
        <f t="shared" si="32"/>
        <v>190.6</v>
      </c>
    </row>
    <row r="99" spans="1:12" ht="12.75">
      <c r="A99" s="39">
        <v>297852</v>
      </c>
      <c r="B99" s="40" t="s">
        <v>104</v>
      </c>
      <c r="C99" s="1">
        <v>217</v>
      </c>
      <c r="D99" s="1">
        <v>268</v>
      </c>
      <c r="E99" s="1">
        <v>222</v>
      </c>
      <c r="F99" s="1">
        <v>171</v>
      </c>
      <c r="G99" s="1">
        <v>178</v>
      </c>
      <c r="H99" s="1"/>
      <c r="I99" s="1"/>
      <c r="J99" s="1">
        <f t="shared" si="30"/>
        <v>5</v>
      </c>
      <c r="K99" s="1">
        <f t="shared" si="31"/>
        <v>1056</v>
      </c>
      <c r="L99" s="2">
        <f t="shared" si="32"/>
        <v>211.2</v>
      </c>
    </row>
    <row r="100" spans="1:12" ht="12.75">
      <c r="A100" s="39">
        <v>1127144</v>
      </c>
      <c r="B100" s="40" t="s">
        <v>152</v>
      </c>
      <c r="C100" s="1"/>
      <c r="D100" s="1">
        <v>179</v>
      </c>
      <c r="E100" s="1">
        <v>148</v>
      </c>
      <c r="F100" s="1"/>
      <c r="G100" s="1"/>
      <c r="H100" s="1">
        <v>200</v>
      </c>
      <c r="I100" s="1">
        <v>164</v>
      </c>
      <c r="J100" s="1">
        <f t="shared" si="30"/>
        <v>4</v>
      </c>
      <c r="K100" s="1">
        <f t="shared" si="31"/>
        <v>691</v>
      </c>
      <c r="L100" s="2">
        <f t="shared" si="32"/>
        <v>172.75</v>
      </c>
    </row>
    <row r="101" spans="1:12" ht="12.75">
      <c r="A101" s="39">
        <v>514926</v>
      </c>
      <c r="B101" s="40" t="s">
        <v>32</v>
      </c>
      <c r="C101" s="1">
        <v>150</v>
      </c>
      <c r="D101" s="1"/>
      <c r="E101" s="1"/>
      <c r="F101" s="1">
        <v>166</v>
      </c>
      <c r="G101" s="1"/>
      <c r="H101" s="1"/>
      <c r="I101" s="1">
        <v>173</v>
      </c>
      <c r="J101" s="1">
        <f t="shared" si="30"/>
        <v>3</v>
      </c>
      <c r="K101" s="1">
        <f t="shared" si="31"/>
        <v>489</v>
      </c>
      <c r="L101" s="2">
        <f t="shared" si="32"/>
        <v>163</v>
      </c>
    </row>
    <row r="102" spans="1:12" ht="12.75">
      <c r="A102" s="39">
        <v>525480</v>
      </c>
      <c r="B102" s="40" t="s">
        <v>57</v>
      </c>
      <c r="C102" s="1"/>
      <c r="D102" s="1"/>
      <c r="E102" s="1">
        <v>230</v>
      </c>
      <c r="F102" s="1"/>
      <c r="G102" s="1">
        <v>200</v>
      </c>
      <c r="H102" s="1">
        <v>152</v>
      </c>
      <c r="I102" s="1"/>
      <c r="J102" s="1">
        <f t="shared" si="30"/>
        <v>3</v>
      </c>
      <c r="K102" s="1">
        <f t="shared" si="31"/>
        <v>582</v>
      </c>
      <c r="L102" s="2">
        <f t="shared" si="32"/>
        <v>194</v>
      </c>
    </row>
    <row r="103" spans="1:12" ht="12.75">
      <c r="A103" s="39">
        <v>921416</v>
      </c>
      <c r="B103" s="40" t="s">
        <v>132</v>
      </c>
      <c r="C103" s="1"/>
      <c r="D103" s="1"/>
      <c r="E103" s="1"/>
      <c r="F103" s="1"/>
      <c r="G103" s="1"/>
      <c r="H103" s="1"/>
      <c r="I103" s="1"/>
      <c r="J103" s="1">
        <f t="shared" si="30"/>
        <v>0</v>
      </c>
      <c r="K103" s="1">
        <f t="shared" si="31"/>
        <v>0</v>
      </c>
      <c r="L103" s="2">
        <f t="shared" si="32"/>
      </c>
    </row>
    <row r="104" spans="1:12" ht="12.75">
      <c r="A104" s="39">
        <v>909513</v>
      </c>
      <c r="B104" s="40" t="s">
        <v>133</v>
      </c>
      <c r="C104" s="1"/>
      <c r="D104" s="1">
        <v>188</v>
      </c>
      <c r="E104" s="1">
        <v>170</v>
      </c>
      <c r="F104" s="1"/>
      <c r="G104" s="1"/>
      <c r="H104" s="1">
        <v>169</v>
      </c>
      <c r="I104" s="1"/>
      <c r="J104" s="1">
        <f>COUNT(C104:I104)</f>
        <v>3</v>
      </c>
      <c r="K104" s="1">
        <f>SUM(C104:I104)</f>
        <v>527</v>
      </c>
      <c r="L104" s="2">
        <f t="shared" si="32"/>
        <v>175.66666666666666</v>
      </c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t="s">
        <v>23</v>
      </c>
      <c r="C106" s="22">
        <f>SUM(C95:C104)</f>
        <v>905</v>
      </c>
      <c r="D106" s="22">
        <f aca="true" t="shared" si="33" ref="D106:K106">SUM(D95:D104)</f>
        <v>1011</v>
      </c>
      <c r="E106" s="22">
        <f t="shared" si="33"/>
        <v>977</v>
      </c>
      <c r="F106" s="22">
        <f t="shared" si="33"/>
        <v>965</v>
      </c>
      <c r="G106" s="22">
        <f t="shared" si="33"/>
        <v>941</v>
      </c>
      <c r="H106" s="22">
        <f t="shared" si="33"/>
        <v>916</v>
      </c>
      <c r="I106" s="22">
        <f t="shared" si="33"/>
        <v>875</v>
      </c>
      <c r="J106" s="22">
        <f t="shared" si="33"/>
        <v>35</v>
      </c>
      <c r="K106" s="22">
        <f t="shared" si="33"/>
        <v>6590</v>
      </c>
      <c r="L106" s="23">
        <f>K106/J106</f>
        <v>188.28571428571428</v>
      </c>
    </row>
    <row r="107" spans="2:12" ht="12.75">
      <c r="B107" t="s">
        <v>24</v>
      </c>
      <c r="C107" s="1">
        <v>1094</v>
      </c>
      <c r="D107" s="1">
        <v>1060</v>
      </c>
      <c r="E107" s="1">
        <v>951</v>
      </c>
      <c r="F107" s="1">
        <v>1062</v>
      </c>
      <c r="G107" s="1">
        <v>831</v>
      </c>
      <c r="H107" s="1">
        <v>874</v>
      </c>
      <c r="I107" s="1">
        <v>936</v>
      </c>
      <c r="J107" s="1"/>
      <c r="K107" s="1">
        <f>SUM(C107:I107)</f>
        <v>6808</v>
      </c>
      <c r="L107" s="2">
        <f>K107/J106</f>
        <v>194.5142857142857</v>
      </c>
    </row>
    <row r="108" spans="2:12" ht="12.75">
      <c r="B108" t="s">
        <v>25</v>
      </c>
      <c r="C108" s="1">
        <f>IF(C106&gt;C107,2,0)</f>
        <v>0</v>
      </c>
      <c r="D108" s="1">
        <f aca="true" t="shared" si="34" ref="D108:I108">IF(D106&gt;D107,2,0)</f>
        <v>0</v>
      </c>
      <c r="E108" s="1">
        <f t="shared" si="34"/>
        <v>2</v>
      </c>
      <c r="F108" s="1">
        <f t="shared" si="34"/>
        <v>0</v>
      </c>
      <c r="G108" s="1">
        <f t="shared" si="34"/>
        <v>2</v>
      </c>
      <c r="H108" s="1">
        <f t="shared" si="34"/>
        <v>2</v>
      </c>
      <c r="I108" s="1">
        <f t="shared" si="34"/>
        <v>0</v>
      </c>
      <c r="J108" s="1"/>
      <c r="K108" s="1">
        <f>SUM(C108:I108)</f>
        <v>6</v>
      </c>
      <c r="L108" s="1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>
        <v>200</v>
      </c>
      <c r="D110" s="1">
        <v>196</v>
      </c>
      <c r="E110" s="1">
        <v>212</v>
      </c>
      <c r="F110" s="1">
        <v>171</v>
      </c>
      <c r="G110" s="1">
        <v>258</v>
      </c>
      <c r="H110" s="1">
        <v>246</v>
      </c>
      <c r="I110" s="1">
        <v>147</v>
      </c>
      <c r="J110" s="1">
        <f aca="true" t="shared" si="35" ref="J110:J118">COUNT(C110:I110)</f>
        <v>7</v>
      </c>
      <c r="K110" s="1">
        <f aca="true" t="shared" si="36" ref="K110:K118">SUM(C110:I110)</f>
        <v>1430</v>
      </c>
      <c r="L110" s="2">
        <f aca="true" t="shared" si="37" ref="L110:L118">IF(K110=0,"",K110/J110)</f>
        <v>204.28571428571428</v>
      </c>
    </row>
    <row r="111" spans="1:12" ht="12.75">
      <c r="A111" s="39">
        <v>102784</v>
      </c>
      <c r="B111" s="40" t="s">
        <v>106</v>
      </c>
      <c r="J111" s="1">
        <f t="shared" si="35"/>
        <v>0</v>
      </c>
      <c r="K111" s="1">
        <f t="shared" si="36"/>
        <v>0</v>
      </c>
      <c r="L111" s="2">
        <f t="shared" si="37"/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/>
      <c r="D114" s="1"/>
      <c r="E114" s="1">
        <v>167</v>
      </c>
      <c r="F114" s="1"/>
      <c r="G114" s="1"/>
      <c r="H114" s="1"/>
      <c r="I114" s="1"/>
      <c r="J114" s="1">
        <f t="shared" si="35"/>
        <v>1</v>
      </c>
      <c r="K114" s="1">
        <f t="shared" si="36"/>
        <v>167</v>
      </c>
      <c r="L114" s="2">
        <f t="shared" si="37"/>
        <v>167</v>
      </c>
    </row>
    <row r="115" spans="1:12" ht="12.75">
      <c r="A115" s="39">
        <v>155500</v>
      </c>
      <c r="B115" s="40" t="s">
        <v>108</v>
      </c>
      <c r="C115" s="1"/>
      <c r="D115" s="1"/>
      <c r="E115" s="1"/>
      <c r="F115" s="1">
        <v>167</v>
      </c>
      <c r="G115" s="1">
        <v>178</v>
      </c>
      <c r="H115" s="1">
        <v>180</v>
      </c>
      <c r="I115" s="1"/>
      <c r="J115" s="1">
        <f t="shared" si="35"/>
        <v>3</v>
      </c>
      <c r="K115" s="1">
        <f t="shared" si="36"/>
        <v>525</v>
      </c>
      <c r="L115" s="2">
        <f t="shared" si="37"/>
        <v>175</v>
      </c>
    </row>
    <row r="116" spans="1:12" ht="12.75">
      <c r="A116" s="39">
        <v>973424</v>
      </c>
      <c r="B116" s="40" t="s">
        <v>109</v>
      </c>
      <c r="C116" s="1">
        <v>199</v>
      </c>
      <c r="D116" s="1">
        <v>225</v>
      </c>
      <c r="E116" s="1">
        <v>203</v>
      </c>
      <c r="F116" s="1">
        <v>151</v>
      </c>
      <c r="G116" s="1">
        <v>213</v>
      </c>
      <c r="H116" s="1">
        <v>196</v>
      </c>
      <c r="I116" s="1">
        <v>163</v>
      </c>
      <c r="J116" s="1">
        <f t="shared" si="35"/>
        <v>7</v>
      </c>
      <c r="K116" s="1">
        <f t="shared" si="36"/>
        <v>1350</v>
      </c>
      <c r="L116" s="2">
        <f t="shared" si="37"/>
        <v>192.85714285714286</v>
      </c>
    </row>
    <row r="117" spans="1:12" ht="12.75">
      <c r="A117" s="39">
        <v>1050966</v>
      </c>
      <c r="B117" s="40" t="s">
        <v>110</v>
      </c>
      <c r="C117" s="1">
        <v>182</v>
      </c>
      <c r="D117" s="1">
        <v>227</v>
      </c>
      <c r="E117" s="1">
        <v>167</v>
      </c>
      <c r="F117" s="1"/>
      <c r="G117" s="1"/>
      <c r="H117" s="1"/>
      <c r="I117" s="1">
        <v>256</v>
      </c>
      <c r="J117" s="1">
        <f t="shared" si="35"/>
        <v>4</v>
      </c>
      <c r="K117" s="1">
        <f t="shared" si="36"/>
        <v>832</v>
      </c>
      <c r="L117" s="2">
        <f t="shared" si="37"/>
        <v>208</v>
      </c>
    </row>
    <row r="118" spans="1:12" ht="12.75">
      <c r="A118" s="39">
        <v>976938</v>
      </c>
      <c r="B118" s="40" t="s">
        <v>111</v>
      </c>
      <c r="C118" s="1">
        <v>198</v>
      </c>
      <c r="D118" s="1">
        <v>158</v>
      </c>
      <c r="E118" s="1"/>
      <c r="F118" s="1">
        <v>213</v>
      </c>
      <c r="G118" s="1">
        <v>168</v>
      </c>
      <c r="H118" s="1">
        <v>201</v>
      </c>
      <c r="I118" s="1">
        <v>182</v>
      </c>
      <c r="J118" s="1">
        <f t="shared" si="35"/>
        <v>6</v>
      </c>
      <c r="K118" s="1">
        <f t="shared" si="36"/>
        <v>1120</v>
      </c>
      <c r="L118" s="2">
        <f t="shared" si="37"/>
        <v>186.66666666666666</v>
      </c>
    </row>
    <row r="119" spans="1:12" ht="12.75">
      <c r="A119" s="39">
        <v>84948</v>
      </c>
      <c r="B119" s="40" t="s">
        <v>112</v>
      </c>
      <c r="C119" s="1">
        <v>225</v>
      </c>
      <c r="D119" s="1">
        <v>213</v>
      </c>
      <c r="E119" s="1">
        <v>164</v>
      </c>
      <c r="F119" s="1">
        <v>209</v>
      </c>
      <c r="G119" s="1">
        <v>233</v>
      </c>
      <c r="H119" s="1">
        <v>231</v>
      </c>
      <c r="I119" s="1">
        <v>188</v>
      </c>
      <c r="J119" s="1">
        <f>COUNT(C119:I119)</f>
        <v>7</v>
      </c>
      <c r="K119" s="1">
        <f>SUM(C119:I119)</f>
        <v>1463</v>
      </c>
      <c r="L119" s="2">
        <f>IF(K119=0,"",K119/J119)</f>
        <v>209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1004</v>
      </c>
      <c r="D121" s="22">
        <f t="shared" si="38"/>
        <v>1019</v>
      </c>
      <c r="E121" s="22">
        <f t="shared" si="38"/>
        <v>913</v>
      </c>
      <c r="F121" s="22">
        <f t="shared" si="38"/>
        <v>911</v>
      </c>
      <c r="G121" s="22">
        <f t="shared" si="38"/>
        <v>1050</v>
      </c>
      <c r="H121" s="22">
        <f t="shared" si="38"/>
        <v>1054</v>
      </c>
      <c r="I121" s="22">
        <f t="shared" si="38"/>
        <v>936</v>
      </c>
      <c r="J121" s="22">
        <f t="shared" si="38"/>
        <v>35</v>
      </c>
      <c r="K121" s="22">
        <f t="shared" si="38"/>
        <v>6887</v>
      </c>
      <c r="L121" s="23">
        <f>K121/J121</f>
        <v>196.77142857142857</v>
      </c>
    </row>
    <row r="122" spans="2:12" ht="12.75">
      <c r="B122" t="s">
        <v>24</v>
      </c>
      <c r="C122" s="1">
        <v>927</v>
      </c>
      <c r="D122" s="1">
        <v>1030</v>
      </c>
      <c r="E122" s="1">
        <v>1075</v>
      </c>
      <c r="F122" s="1">
        <v>919</v>
      </c>
      <c r="G122" s="1">
        <v>940</v>
      </c>
      <c r="H122" s="1">
        <v>942</v>
      </c>
      <c r="I122" s="1">
        <v>875</v>
      </c>
      <c r="J122" s="1"/>
      <c r="K122" s="1">
        <f>SUM(C122:I122)</f>
        <v>6708</v>
      </c>
      <c r="L122" s="2">
        <f>K122/J121</f>
        <v>191.65714285714284</v>
      </c>
    </row>
    <row r="123" spans="2:12" ht="12.75">
      <c r="B123" t="s">
        <v>25</v>
      </c>
      <c r="C123" s="1">
        <f aca="true" t="shared" si="39" ref="C123:I123">IF(C121&gt;C122,2,0)</f>
        <v>2</v>
      </c>
      <c r="D123" s="1">
        <f t="shared" si="39"/>
        <v>0</v>
      </c>
      <c r="E123" s="1">
        <f t="shared" si="39"/>
        <v>0</v>
      </c>
      <c r="F123" s="1">
        <f t="shared" si="39"/>
        <v>0</v>
      </c>
      <c r="G123" s="1">
        <f t="shared" si="39"/>
        <v>2</v>
      </c>
      <c r="H123" s="1">
        <f t="shared" si="39"/>
        <v>2</v>
      </c>
      <c r="I123" s="1">
        <f t="shared" si="39"/>
        <v>2</v>
      </c>
      <c r="J123" s="1"/>
      <c r="K123" s="1">
        <f>SUM(C123:I123)</f>
        <v>8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conditionalFormatting sqref="C22:I24 C26:I27">
    <cfRule type="expression" priority="1" dxfId="2" stopIfTrue="1">
      <formula>($C22=0)</formula>
    </cfRule>
  </conditionalFormatting>
  <hyperlinks>
    <hyperlink ref="A49" r:id="rId1" display="www.bowlen.tv"/>
  </hyperlinks>
  <printOptions horizontalCentered="1"/>
  <pageMargins left="0" right="0" top="0" bottom="0" header="0" footer="0"/>
  <pageSetup fitToHeight="1" fitToWidth="1" horizontalDpi="600" verticalDpi="600" orientation="portrait" paperSize="9" scale="53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workbookViewId="0" topLeftCell="A1">
      <pane ySplit="3" topLeftCell="BM4" activePane="bottomLeft" state="frozen"/>
      <selection pane="topLeft" activeCell="F74" sqref="F74"/>
      <selection pane="bottomLeft" activeCell="E93" sqref="E93"/>
    </sheetView>
  </sheetViews>
  <sheetFormatPr defaultColWidth="9.140625" defaultRowHeight="12.75"/>
  <cols>
    <col min="2" max="2" width="18.7109375" style="0" bestFit="1" customWidth="1"/>
    <col min="9" max="9" width="0" style="0" hidden="1" customWidth="1"/>
  </cols>
  <sheetData>
    <row r="1" spans="1:12" ht="12.75">
      <c r="A1" s="103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/>
      <c r="J3" s="9" t="s">
        <v>17</v>
      </c>
      <c r="K3" s="9" t="s">
        <v>10</v>
      </c>
      <c r="L3" s="9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"/>
      <c r="D5" s="1"/>
      <c r="E5" s="1"/>
      <c r="F5" s="1">
        <v>148</v>
      </c>
      <c r="G5" s="1"/>
      <c r="H5" s="1"/>
      <c r="I5" s="1"/>
      <c r="J5" s="1">
        <f aca="true" t="shared" si="0" ref="J5:J14">COUNT(C5:I5)</f>
        <v>1</v>
      </c>
      <c r="K5" s="1">
        <f aca="true" t="shared" si="1" ref="K5:K14">SUM(C5:I5)</f>
        <v>148</v>
      </c>
      <c r="L5" s="2">
        <f aca="true" t="shared" si="2" ref="L5:L14">IF(K5=0,"",K5/J5)</f>
        <v>148</v>
      </c>
    </row>
    <row r="6" spans="1:12" ht="12.75">
      <c r="A6" s="1">
        <v>116521</v>
      </c>
      <c r="B6" t="s">
        <v>18</v>
      </c>
      <c r="C6" s="1">
        <v>192</v>
      </c>
      <c r="D6" s="1">
        <v>173</v>
      </c>
      <c r="E6" s="1">
        <v>183</v>
      </c>
      <c r="F6" s="1"/>
      <c r="G6" s="1">
        <v>168</v>
      </c>
      <c r="H6" s="1">
        <v>185</v>
      </c>
      <c r="I6" s="1"/>
      <c r="J6" s="1">
        <f t="shared" si="0"/>
        <v>5</v>
      </c>
      <c r="K6" s="1">
        <f t="shared" si="1"/>
        <v>901</v>
      </c>
      <c r="L6" s="2">
        <f t="shared" si="2"/>
        <v>180.2</v>
      </c>
    </row>
    <row r="7" spans="1:12" ht="12.75">
      <c r="A7" s="1">
        <v>535923</v>
      </c>
      <c r="B7" s="7" t="s">
        <v>42</v>
      </c>
      <c r="C7" s="1"/>
      <c r="D7" s="1">
        <v>206</v>
      </c>
      <c r="E7" s="1">
        <v>181</v>
      </c>
      <c r="F7" s="1">
        <v>160</v>
      </c>
      <c r="G7" s="1">
        <v>236</v>
      </c>
      <c r="H7" s="1">
        <v>149</v>
      </c>
      <c r="I7" s="1"/>
      <c r="J7" s="1">
        <f t="shared" si="0"/>
        <v>5</v>
      </c>
      <c r="K7" s="1">
        <f t="shared" si="1"/>
        <v>932</v>
      </c>
      <c r="L7" s="2">
        <f t="shared" si="2"/>
        <v>186.4</v>
      </c>
    </row>
    <row r="8" spans="1:12" ht="12.75">
      <c r="A8" s="1">
        <v>92665</v>
      </c>
      <c r="B8" t="s">
        <v>41</v>
      </c>
      <c r="C8" s="1">
        <v>136</v>
      </c>
      <c r="D8" s="1"/>
      <c r="E8" s="1"/>
      <c r="F8" s="1"/>
      <c r="G8" s="1"/>
      <c r="H8" s="1"/>
      <c r="I8" s="1"/>
      <c r="J8" s="1">
        <f t="shared" si="0"/>
        <v>1</v>
      </c>
      <c r="K8" s="1">
        <f t="shared" si="1"/>
        <v>136</v>
      </c>
      <c r="L8" s="2">
        <f t="shared" si="2"/>
        <v>136</v>
      </c>
    </row>
    <row r="9" spans="1:12" ht="12.75">
      <c r="A9" s="1">
        <v>245488</v>
      </c>
      <c r="B9" t="s">
        <v>21</v>
      </c>
      <c r="C9" s="1">
        <v>174</v>
      </c>
      <c r="D9" s="1">
        <v>180</v>
      </c>
      <c r="E9" s="1">
        <v>181</v>
      </c>
      <c r="F9" s="1"/>
      <c r="G9" s="1"/>
      <c r="H9" s="1"/>
      <c r="I9" s="1"/>
      <c r="J9" s="1">
        <f t="shared" si="0"/>
        <v>3</v>
      </c>
      <c r="K9" s="1">
        <f t="shared" si="1"/>
        <v>535</v>
      </c>
      <c r="L9" s="2">
        <f t="shared" si="2"/>
        <v>178.33333333333334</v>
      </c>
    </row>
    <row r="10" spans="1:12" ht="12.75">
      <c r="A10" s="1">
        <v>450073</v>
      </c>
      <c r="B10" t="s">
        <v>53</v>
      </c>
      <c r="C10" s="1"/>
      <c r="D10" s="1"/>
      <c r="E10" s="1"/>
      <c r="F10" s="1"/>
      <c r="G10" s="1">
        <v>148</v>
      </c>
      <c r="H10" s="1">
        <v>157</v>
      </c>
      <c r="I10" s="1"/>
      <c r="J10" s="1">
        <f t="shared" si="0"/>
        <v>2</v>
      </c>
      <c r="K10" s="1">
        <f t="shared" si="1"/>
        <v>305</v>
      </c>
      <c r="L10" s="2">
        <f t="shared" si="2"/>
        <v>152.5</v>
      </c>
    </row>
    <row r="11" spans="1:12" ht="12.75">
      <c r="A11" s="1">
        <v>548065</v>
      </c>
      <c r="B11" t="s">
        <v>27</v>
      </c>
      <c r="C11" s="1">
        <v>180</v>
      </c>
      <c r="D11" s="1">
        <v>195</v>
      </c>
      <c r="E11" s="1">
        <v>214</v>
      </c>
      <c r="F11" s="1">
        <v>157</v>
      </c>
      <c r="G11" s="1">
        <v>190</v>
      </c>
      <c r="H11" s="1">
        <v>211</v>
      </c>
      <c r="I11" s="1"/>
      <c r="J11" s="1">
        <f t="shared" si="0"/>
        <v>6</v>
      </c>
      <c r="K11" s="1">
        <f t="shared" si="1"/>
        <v>1147</v>
      </c>
      <c r="L11" s="2">
        <f t="shared" si="2"/>
        <v>191.16666666666666</v>
      </c>
    </row>
    <row r="12" spans="1:12" ht="12.75">
      <c r="A12" s="1">
        <v>468940</v>
      </c>
      <c r="B12" t="s">
        <v>19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>
        <f t="shared" si="1"/>
        <v>0</v>
      </c>
      <c r="L12" s="2">
        <f t="shared" si="2"/>
      </c>
    </row>
    <row r="13" spans="1:12" ht="12.75">
      <c r="A13" s="1">
        <v>453595</v>
      </c>
      <c r="B13" t="s">
        <v>20</v>
      </c>
      <c r="C13" s="1">
        <v>171</v>
      </c>
      <c r="D13" s="1">
        <v>207</v>
      </c>
      <c r="E13" s="1">
        <v>216</v>
      </c>
      <c r="F13" s="1">
        <v>183</v>
      </c>
      <c r="G13" s="1">
        <v>219</v>
      </c>
      <c r="H13" s="1">
        <v>196</v>
      </c>
      <c r="I13" s="1"/>
      <c r="J13" s="1">
        <f t="shared" si="0"/>
        <v>6</v>
      </c>
      <c r="K13" s="1">
        <f t="shared" si="1"/>
        <v>1192</v>
      </c>
      <c r="L13" s="2">
        <f t="shared" si="2"/>
        <v>198.66666666666666</v>
      </c>
    </row>
    <row r="14" spans="1:12" ht="12.75">
      <c r="A14" s="1">
        <v>1059440</v>
      </c>
      <c r="B14" t="s">
        <v>138</v>
      </c>
      <c r="C14" s="1"/>
      <c r="D14" s="1"/>
      <c r="E14" s="1"/>
      <c r="F14" s="1">
        <v>135</v>
      </c>
      <c r="G14" s="1"/>
      <c r="H14" s="1"/>
      <c r="I14" s="1"/>
      <c r="J14" s="1">
        <f t="shared" si="0"/>
        <v>1</v>
      </c>
      <c r="K14" s="1">
        <f t="shared" si="1"/>
        <v>135</v>
      </c>
      <c r="L14" s="2">
        <f t="shared" si="2"/>
        <v>135</v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t="s">
        <v>23</v>
      </c>
      <c r="C16" s="22">
        <f>SUM(C5:C14)</f>
        <v>853</v>
      </c>
      <c r="D16" s="22">
        <f aca="true" t="shared" si="3" ref="D16:K16">SUM(D5:D14)</f>
        <v>961</v>
      </c>
      <c r="E16" s="22">
        <f t="shared" si="3"/>
        <v>975</v>
      </c>
      <c r="F16" s="22">
        <f t="shared" si="3"/>
        <v>783</v>
      </c>
      <c r="G16" s="22">
        <f t="shared" si="3"/>
        <v>961</v>
      </c>
      <c r="H16" s="22">
        <f t="shared" si="3"/>
        <v>898</v>
      </c>
      <c r="I16" s="22">
        <f t="shared" si="3"/>
        <v>0</v>
      </c>
      <c r="J16" s="22">
        <f t="shared" si="3"/>
        <v>30</v>
      </c>
      <c r="K16" s="22">
        <f t="shared" si="3"/>
        <v>5431</v>
      </c>
      <c r="L16" s="23">
        <f>K16/J16</f>
        <v>181.03333333333333</v>
      </c>
    </row>
    <row r="17" spans="2:12" ht="12.75">
      <c r="B17" t="s">
        <v>24</v>
      </c>
      <c r="C17" s="1">
        <v>1018</v>
      </c>
      <c r="D17" s="1">
        <v>1030</v>
      </c>
      <c r="E17" s="1">
        <v>1021</v>
      </c>
      <c r="F17" s="1">
        <v>899</v>
      </c>
      <c r="G17" s="1">
        <v>1071</v>
      </c>
      <c r="H17" s="1">
        <v>968</v>
      </c>
      <c r="I17" s="1"/>
      <c r="J17" s="1"/>
      <c r="K17" s="1">
        <f>SUM(C17:I17)</f>
        <v>6007</v>
      </c>
      <c r="L17" s="2">
        <f>K17/J16</f>
        <v>200.23333333333332</v>
      </c>
    </row>
    <row r="18" spans="2:12" ht="12.75">
      <c r="B18" t="s">
        <v>25</v>
      </c>
      <c r="C18" s="1">
        <f aca="true" t="shared" si="4" ref="C18:H18">IF(C16&gt;C17,3,0)</f>
        <v>0</v>
      </c>
      <c r="D18" s="1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0</v>
      </c>
      <c r="I18" s="1"/>
      <c r="J18" s="1"/>
      <c r="K18" s="1">
        <f>SUM(C18:I18)</f>
        <v>0</v>
      </c>
      <c r="L18" s="1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">
        <v>187</v>
      </c>
      <c r="D20" s="1">
        <v>236</v>
      </c>
      <c r="E20" s="1">
        <v>188</v>
      </c>
      <c r="F20" s="1">
        <v>146</v>
      </c>
      <c r="G20" s="1"/>
      <c r="H20" s="1"/>
      <c r="I20" s="1"/>
      <c r="J20" s="1">
        <f aca="true" t="shared" si="5" ref="J20:J27">COUNT(C20:I20)</f>
        <v>4</v>
      </c>
      <c r="K20" s="1">
        <f aca="true" t="shared" si="6" ref="K20:K27">SUM(C20:I20)</f>
        <v>757</v>
      </c>
      <c r="L20" s="2">
        <f aca="true" t="shared" si="7" ref="L20:L27">IF(K20=0,"",K20/J20)</f>
        <v>189.25</v>
      </c>
    </row>
    <row r="21" spans="1:12" ht="12.75">
      <c r="A21" s="1">
        <v>801208</v>
      </c>
      <c r="B21" t="s">
        <v>67</v>
      </c>
      <c r="C21" s="1"/>
      <c r="D21" s="1"/>
      <c r="E21" s="1"/>
      <c r="F21" s="1"/>
      <c r="G21" s="1">
        <v>196</v>
      </c>
      <c r="H21" s="1">
        <v>181</v>
      </c>
      <c r="I21" s="1"/>
      <c r="J21" s="1">
        <f t="shared" si="5"/>
        <v>2</v>
      </c>
      <c r="K21" s="1">
        <f t="shared" si="6"/>
        <v>377</v>
      </c>
      <c r="L21" s="2">
        <f t="shared" si="7"/>
        <v>188.5</v>
      </c>
    </row>
    <row r="22" spans="1:12" ht="12.75">
      <c r="A22" s="1">
        <v>497967</v>
      </c>
      <c r="B22" t="s">
        <v>71</v>
      </c>
      <c r="C22" s="1">
        <v>168</v>
      </c>
      <c r="D22" s="1">
        <v>178</v>
      </c>
      <c r="E22" s="1"/>
      <c r="F22" s="1"/>
      <c r="G22" s="1">
        <v>178</v>
      </c>
      <c r="H22" s="1">
        <v>168</v>
      </c>
      <c r="I22" s="1"/>
      <c r="J22" s="1">
        <f t="shared" si="5"/>
        <v>4</v>
      </c>
      <c r="K22" s="1">
        <f t="shared" si="6"/>
        <v>692</v>
      </c>
      <c r="L22" s="2">
        <f t="shared" si="7"/>
        <v>173</v>
      </c>
    </row>
    <row r="23" spans="1:12" ht="12.75">
      <c r="A23" s="1">
        <v>358053</v>
      </c>
      <c r="B23" t="s">
        <v>28</v>
      </c>
      <c r="C23" s="1"/>
      <c r="D23" s="1">
        <v>190</v>
      </c>
      <c r="E23" s="1">
        <v>195</v>
      </c>
      <c r="F23" s="1">
        <v>181</v>
      </c>
      <c r="G23" s="1">
        <v>203</v>
      </c>
      <c r="H23" s="1">
        <v>174</v>
      </c>
      <c r="I23" s="1"/>
      <c r="J23" s="1">
        <f>COUNT(C23:I23)</f>
        <v>5</v>
      </c>
      <c r="K23" s="1">
        <f>SUM(C23:I23)</f>
        <v>943</v>
      </c>
      <c r="L23" s="2">
        <f>IF(K23=0,"",K23/J23)</f>
        <v>188.6</v>
      </c>
    </row>
    <row r="24" spans="1:12" ht="12.75">
      <c r="A24" s="1">
        <v>964336</v>
      </c>
      <c r="B24" t="s">
        <v>68</v>
      </c>
      <c r="C24" s="1"/>
      <c r="D24" s="1"/>
      <c r="E24" s="1"/>
      <c r="F24" s="1">
        <v>224</v>
      </c>
      <c r="G24" s="1">
        <v>179</v>
      </c>
      <c r="H24" s="1">
        <v>206</v>
      </c>
      <c r="I24" s="1"/>
      <c r="J24" s="1">
        <f t="shared" si="5"/>
        <v>3</v>
      </c>
      <c r="K24" s="1">
        <f t="shared" si="6"/>
        <v>609</v>
      </c>
      <c r="L24" s="2">
        <f t="shared" si="7"/>
        <v>203</v>
      </c>
    </row>
    <row r="25" spans="1:12" ht="12.75">
      <c r="A25" s="1">
        <v>288888</v>
      </c>
      <c r="B25" t="s">
        <v>69</v>
      </c>
      <c r="C25" s="1">
        <v>180</v>
      </c>
      <c r="D25" s="1">
        <v>191</v>
      </c>
      <c r="E25" s="1">
        <v>187</v>
      </c>
      <c r="F25" s="1">
        <v>167</v>
      </c>
      <c r="G25" s="1"/>
      <c r="H25" s="1"/>
      <c r="I25" s="1"/>
      <c r="J25" s="1">
        <f t="shared" si="5"/>
        <v>4</v>
      </c>
      <c r="K25" s="1">
        <f t="shared" si="6"/>
        <v>725</v>
      </c>
      <c r="L25" s="2">
        <f t="shared" si="7"/>
        <v>181.25</v>
      </c>
    </row>
    <row r="26" spans="1:12" ht="12.75">
      <c r="A26" s="1">
        <v>966509</v>
      </c>
      <c r="B26" t="s">
        <v>70</v>
      </c>
      <c r="C26" s="1">
        <v>137</v>
      </c>
      <c r="D26" s="1"/>
      <c r="E26" s="1"/>
      <c r="F26" s="1"/>
      <c r="G26" s="1"/>
      <c r="H26" s="1"/>
      <c r="I26" s="1"/>
      <c r="J26" s="1">
        <f t="shared" si="5"/>
        <v>1</v>
      </c>
      <c r="K26" s="1">
        <f t="shared" si="6"/>
        <v>137</v>
      </c>
      <c r="L26" s="2">
        <f t="shared" si="7"/>
        <v>137</v>
      </c>
    </row>
    <row r="27" spans="1:12" ht="12.75">
      <c r="A27" s="1">
        <v>795429</v>
      </c>
      <c r="B27" t="s">
        <v>40</v>
      </c>
      <c r="C27" s="1">
        <v>172</v>
      </c>
      <c r="D27" s="1">
        <v>235</v>
      </c>
      <c r="E27" s="1">
        <v>226</v>
      </c>
      <c r="F27" s="1">
        <v>181</v>
      </c>
      <c r="G27" s="1">
        <v>169</v>
      </c>
      <c r="H27" s="1"/>
      <c r="I27" s="1"/>
      <c r="J27" s="1">
        <f t="shared" si="5"/>
        <v>5</v>
      </c>
      <c r="K27" s="1">
        <f t="shared" si="6"/>
        <v>983</v>
      </c>
      <c r="L27" s="2">
        <f t="shared" si="7"/>
        <v>196.6</v>
      </c>
    </row>
    <row r="28" spans="1:12" ht="12.75">
      <c r="A28" s="1">
        <v>455474</v>
      </c>
      <c r="B28" t="s">
        <v>31</v>
      </c>
      <c r="C28" s="1"/>
      <c r="D28" s="1"/>
      <c r="E28" s="1">
        <v>158</v>
      </c>
      <c r="F28" s="1"/>
      <c r="G28" s="1"/>
      <c r="H28" s="1">
        <v>152</v>
      </c>
      <c r="I28" s="1"/>
      <c r="J28" s="1">
        <f>COUNT(C28:I28)</f>
        <v>2</v>
      </c>
      <c r="K28" s="1">
        <f>SUM(C28:I28)</f>
        <v>310</v>
      </c>
      <c r="L28" s="2">
        <f>IF(K28=0,"",K28/J28)</f>
        <v>155</v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t="s">
        <v>23</v>
      </c>
      <c r="C31" s="22">
        <f>SUM(C20:C29)</f>
        <v>844</v>
      </c>
      <c r="D31" s="22">
        <f aca="true" t="shared" si="8" ref="D31:K31">SUM(D20:D29)</f>
        <v>1030</v>
      </c>
      <c r="E31" s="22">
        <f t="shared" si="8"/>
        <v>954</v>
      </c>
      <c r="F31" s="22">
        <f t="shared" si="8"/>
        <v>899</v>
      </c>
      <c r="G31" s="22">
        <f t="shared" si="8"/>
        <v>925</v>
      </c>
      <c r="H31" s="22">
        <f t="shared" si="8"/>
        <v>881</v>
      </c>
      <c r="I31" s="22">
        <f t="shared" si="8"/>
        <v>0</v>
      </c>
      <c r="J31" s="22">
        <f t="shared" si="8"/>
        <v>30</v>
      </c>
      <c r="K31" s="22">
        <f t="shared" si="8"/>
        <v>5533</v>
      </c>
      <c r="L31" s="23"/>
    </row>
    <row r="32" spans="2:12" ht="12.75">
      <c r="B32" t="s">
        <v>24</v>
      </c>
      <c r="C32" s="1">
        <v>962</v>
      </c>
      <c r="D32" s="1">
        <v>961</v>
      </c>
      <c r="E32" s="1">
        <v>1086</v>
      </c>
      <c r="F32" s="1">
        <v>783</v>
      </c>
      <c r="G32" s="1">
        <v>938</v>
      </c>
      <c r="H32" s="1">
        <v>948</v>
      </c>
      <c r="I32" s="1"/>
      <c r="J32" s="1"/>
      <c r="K32" s="1">
        <f>SUM(C32:I32)</f>
        <v>5678</v>
      </c>
      <c r="L32" s="2"/>
    </row>
    <row r="33" spans="2:12" ht="12.75">
      <c r="B33" t="s">
        <v>25</v>
      </c>
      <c r="C33" s="1">
        <f aca="true" t="shared" si="9" ref="C33:H33">IF(C31&gt;C32,3,0)</f>
        <v>0</v>
      </c>
      <c r="D33" s="1">
        <f t="shared" si="9"/>
        <v>3</v>
      </c>
      <c r="E33" s="1">
        <f t="shared" si="9"/>
        <v>0</v>
      </c>
      <c r="F33" s="1">
        <f t="shared" si="9"/>
        <v>3</v>
      </c>
      <c r="G33" s="1">
        <f t="shared" si="9"/>
        <v>0</v>
      </c>
      <c r="H33" s="1">
        <f t="shared" si="9"/>
        <v>0</v>
      </c>
      <c r="I33" s="1"/>
      <c r="J33" s="1"/>
      <c r="K33" s="1">
        <f>SUM(C33:I33)</f>
        <v>6</v>
      </c>
      <c r="L33" s="1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">
        <v>179</v>
      </c>
      <c r="D35" s="1">
        <v>206</v>
      </c>
      <c r="E35" s="1">
        <v>226</v>
      </c>
      <c r="F35" s="1">
        <v>170</v>
      </c>
      <c r="G35" s="1">
        <v>169</v>
      </c>
      <c r="H35" s="1">
        <v>214</v>
      </c>
      <c r="I35" s="1"/>
      <c r="J35" s="1">
        <f aca="true" t="shared" si="10" ref="J35:J43">COUNT(C35:I35)</f>
        <v>6</v>
      </c>
      <c r="K35" s="1">
        <f aca="true" t="shared" si="11" ref="K35:K43">SUM(C35:I35)</f>
        <v>1164</v>
      </c>
      <c r="L35" s="2">
        <f aca="true" t="shared" si="12" ref="L35:L43">IF(K35=0,"",K35/J35)</f>
        <v>194</v>
      </c>
    </row>
    <row r="36" spans="1:12" ht="12.75">
      <c r="A36" s="1">
        <v>50318</v>
      </c>
      <c r="B36" t="s">
        <v>34</v>
      </c>
      <c r="C36" s="1">
        <v>182</v>
      </c>
      <c r="D36" s="1">
        <v>176</v>
      </c>
      <c r="E36" s="1"/>
      <c r="F36" s="1"/>
      <c r="G36" s="1">
        <v>256</v>
      </c>
      <c r="H36" s="1">
        <v>198</v>
      </c>
      <c r="I36" s="1"/>
      <c r="J36" s="1">
        <f t="shared" si="10"/>
        <v>4</v>
      </c>
      <c r="K36" s="1">
        <f t="shared" si="11"/>
        <v>812</v>
      </c>
      <c r="L36" s="2">
        <f t="shared" si="12"/>
        <v>203</v>
      </c>
    </row>
    <row r="37" spans="1:12" ht="12.75">
      <c r="A37" s="1">
        <v>6270</v>
      </c>
      <c r="B37" t="s">
        <v>35</v>
      </c>
      <c r="C37" s="1"/>
      <c r="D37" s="1"/>
      <c r="E37" s="1"/>
      <c r="F37" s="1"/>
      <c r="G37" s="1">
        <v>257</v>
      </c>
      <c r="H37" s="1">
        <v>190</v>
      </c>
      <c r="I37" s="1"/>
      <c r="J37" s="1">
        <f t="shared" si="10"/>
        <v>2</v>
      </c>
      <c r="K37" s="1">
        <f t="shared" si="11"/>
        <v>447</v>
      </c>
      <c r="L37" s="2">
        <f t="shared" si="12"/>
        <v>223.5</v>
      </c>
    </row>
    <row r="38" spans="1:12" ht="12.75">
      <c r="A38" s="1">
        <v>470074</v>
      </c>
      <c r="B38" t="s">
        <v>36</v>
      </c>
      <c r="C38" s="1">
        <v>210</v>
      </c>
      <c r="D38" s="1">
        <v>232</v>
      </c>
      <c r="E38" s="1">
        <v>204</v>
      </c>
      <c r="F38" s="1">
        <v>213</v>
      </c>
      <c r="G38" s="1">
        <v>221</v>
      </c>
      <c r="H38" s="1">
        <v>186</v>
      </c>
      <c r="I38" s="1"/>
      <c r="J38" s="1">
        <f t="shared" si="10"/>
        <v>6</v>
      </c>
      <c r="K38" s="1">
        <f t="shared" si="11"/>
        <v>1266</v>
      </c>
      <c r="L38" s="2">
        <f t="shared" si="12"/>
        <v>211</v>
      </c>
    </row>
    <row r="39" spans="1:12" ht="12.75">
      <c r="A39" s="1">
        <v>188956</v>
      </c>
      <c r="B39" t="s">
        <v>38</v>
      </c>
      <c r="C39" s="1"/>
      <c r="D39" s="1"/>
      <c r="E39" s="1">
        <v>246</v>
      </c>
      <c r="F39" s="1">
        <v>228</v>
      </c>
      <c r="G39" s="1">
        <v>168</v>
      </c>
      <c r="H39" s="1">
        <v>160</v>
      </c>
      <c r="I39" s="1"/>
      <c r="J39" s="1">
        <f t="shared" si="10"/>
        <v>4</v>
      </c>
      <c r="K39" s="1">
        <f t="shared" si="11"/>
        <v>802</v>
      </c>
      <c r="L39" s="2">
        <f t="shared" si="12"/>
        <v>200.5</v>
      </c>
    </row>
    <row r="40" spans="1:12" ht="12.75">
      <c r="A40" s="1">
        <v>949523</v>
      </c>
      <c r="B40" t="s">
        <v>39</v>
      </c>
      <c r="C40" s="1">
        <v>269</v>
      </c>
      <c r="D40" s="1">
        <v>213</v>
      </c>
      <c r="E40" s="1">
        <v>203</v>
      </c>
      <c r="F40" s="1">
        <v>127</v>
      </c>
      <c r="G40" s="1"/>
      <c r="H40" s="1"/>
      <c r="I40" s="1"/>
      <c r="J40" s="1">
        <f t="shared" si="10"/>
        <v>4</v>
      </c>
      <c r="K40" s="1">
        <f t="shared" si="11"/>
        <v>812</v>
      </c>
      <c r="L40" s="2">
        <f t="shared" si="12"/>
        <v>203</v>
      </c>
    </row>
    <row r="41" spans="1:12" ht="12.75">
      <c r="A41" s="1">
        <v>912859</v>
      </c>
      <c r="B41" t="s">
        <v>54</v>
      </c>
      <c r="C41" s="1">
        <v>178</v>
      </c>
      <c r="D41" s="1">
        <v>183</v>
      </c>
      <c r="E41" s="1">
        <v>207</v>
      </c>
      <c r="F41" s="1">
        <v>181</v>
      </c>
      <c r="G41" s="1"/>
      <c r="H41" s="1"/>
      <c r="I41" s="1"/>
      <c r="J41" s="1">
        <f t="shared" si="10"/>
        <v>4</v>
      </c>
      <c r="K41" s="1">
        <f t="shared" si="11"/>
        <v>749</v>
      </c>
      <c r="L41" s="2">
        <f t="shared" si="12"/>
        <v>187.25</v>
      </c>
    </row>
    <row r="42" spans="1:12" ht="12.75">
      <c r="A42" s="1">
        <v>1183850</v>
      </c>
      <c r="B42" t="s">
        <v>55</v>
      </c>
      <c r="C42" s="1"/>
      <c r="D42" s="1"/>
      <c r="E42" s="1"/>
      <c r="F42" s="1"/>
      <c r="G42" s="1"/>
      <c r="H42" s="1"/>
      <c r="I42" s="1"/>
      <c r="J42" s="1">
        <f t="shared" si="10"/>
        <v>0</v>
      </c>
      <c r="K42" s="1">
        <f t="shared" si="11"/>
        <v>0</v>
      </c>
      <c r="L42" s="2">
        <f t="shared" si="12"/>
      </c>
    </row>
    <row r="43" spans="1:12" ht="12.75">
      <c r="A43" s="1">
        <v>382523</v>
      </c>
      <c r="B43" t="s">
        <v>37</v>
      </c>
      <c r="C43" s="1"/>
      <c r="D43" s="1"/>
      <c r="E43" s="1"/>
      <c r="F43" s="1"/>
      <c r="G43" s="1"/>
      <c r="H43" s="1"/>
      <c r="I43" s="1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t="s">
        <v>23</v>
      </c>
      <c r="C46" s="22">
        <f>SUM(C35:C44)</f>
        <v>1018</v>
      </c>
      <c r="D46" s="22">
        <f aca="true" t="shared" si="13" ref="D46:K46">SUM(D35:D44)</f>
        <v>1010</v>
      </c>
      <c r="E46" s="22">
        <f t="shared" si="13"/>
        <v>1086</v>
      </c>
      <c r="F46" s="22">
        <f t="shared" si="13"/>
        <v>919</v>
      </c>
      <c r="G46" s="22">
        <f t="shared" si="13"/>
        <v>1071</v>
      </c>
      <c r="H46" s="22">
        <f t="shared" si="13"/>
        <v>948</v>
      </c>
      <c r="I46" s="22"/>
      <c r="J46" s="22">
        <f t="shared" si="13"/>
        <v>30</v>
      </c>
      <c r="K46" s="22">
        <f t="shared" si="13"/>
        <v>6052</v>
      </c>
      <c r="L46" s="23">
        <f>K46/J46</f>
        <v>201.73333333333332</v>
      </c>
    </row>
    <row r="47" spans="2:12" ht="12.75">
      <c r="B47" t="s">
        <v>24</v>
      </c>
      <c r="C47" s="1">
        <v>853</v>
      </c>
      <c r="D47" s="1">
        <v>1051</v>
      </c>
      <c r="E47" s="1">
        <v>954</v>
      </c>
      <c r="F47" s="1">
        <v>1060</v>
      </c>
      <c r="G47" s="1">
        <v>961</v>
      </c>
      <c r="H47" s="1">
        <v>881</v>
      </c>
      <c r="I47" s="1"/>
      <c r="J47" s="1"/>
      <c r="K47" s="1">
        <f>SUM(C47:I47)</f>
        <v>5760</v>
      </c>
      <c r="L47" s="2">
        <f>K47/J46</f>
        <v>192</v>
      </c>
    </row>
    <row r="48" spans="2:12" ht="12.75">
      <c r="B48" t="s">
        <v>25</v>
      </c>
      <c r="C48" s="1">
        <f aca="true" t="shared" si="14" ref="C48:H48">IF(C46&gt;C47,3,0)</f>
        <v>3</v>
      </c>
      <c r="D48" s="1">
        <f t="shared" si="14"/>
        <v>0</v>
      </c>
      <c r="E48" s="1">
        <f t="shared" si="14"/>
        <v>3</v>
      </c>
      <c r="F48" s="1">
        <f t="shared" si="14"/>
        <v>0</v>
      </c>
      <c r="G48" s="1">
        <f t="shared" si="14"/>
        <v>3</v>
      </c>
      <c r="H48" s="1">
        <f t="shared" si="14"/>
        <v>3</v>
      </c>
      <c r="I48" s="1"/>
      <c r="J48" s="1"/>
      <c r="K48" s="1">
        <f>SUM(C48:I48)</f>
        <v>12</v>
      </c>
      <c r="L48" s="1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">
        <v>185</v>
      </c>
      <c r="D50" s="1">
        <v>217</v>
      </c>
      <c r="E50" s="1">
        <v>289</v>
      </c>
      <c r="F50" s="1">
        <v>169</v>
      </c>
      <c r="G50" s="1">
        <v>168</v>
      </c>
      <c r="H50" s="1">
        <v>180</v>
      </c>
      <c r="I50" s="1"/>
      <c r="J50" s="1">
        <f>COUNT(C50:I50)</f>
        <v>6</v>
      </c>
      <c r="K50" s="1">
        <f>SUM(C50:I50)</f>
        <v>1208</v>
      </c>
      <c r="L50" s="2">
        <f aca="true" t="shared" si="15" ref="L50:L58">IF(K50=0,"",K50/J50)</f>
        <v>201.33333333333334</v>
      </c>
    </row>
    <row r="51" spans="1:12" ht="12.75">
      <c r="A51" s="39">
        <v>57207</v>
      </c>
      <c r="B51" s="40" t="s">
        <v>82</v>
      </c>
      <c r="C51" s="1"/>
      <c r="D51" s="1"/>
      <c r="E51" s="1"/>
      <c r="F51" s="1"/>
      <c r="G51" s="1"/>
      <c r="H51" s="1"/>
      <c r="I51" s="1"/>
      <c r="J51" s="1">
        <f aca="true" t="shared" si="16" ref="J51:J57">COUNT(C51:I51)</f>
        <v>0</v>
      </c>
      <c r="K51" s="1">
        <f aca="true" t="shared" si="17" ref="K51:K57">SUM(C51:I51)</f>
        <v>0</v>
      </c>
      <c r="L51" s="2">
        <f t="shared" si="15"/>
      </c>
    </row>
    <row r="52" spans="1:12" ht="12.75">
      <c r="A52" s="39">
        <v>492361</v>
      </c>
      <c r="B52" s="40" t="s">
        <v>83</v>
      </c>
      <c r="C52" s="1"/>
      <c r="D52" s="1"/>
      <c r="E52" s="1"/>
      <c r="F52" s="1"/>
      <c r="G52" s="1"/>
      <c r="H52" s="1"/>
      <c r="I52" s="1"/>
      <c r="J52" s="1">
        <f>COUNT(C52:I52)</f>
        <v>0</v>
      </c>
      <c r="K52" s="1">
        <f>SUM(C52:I52)</f>
        <v>0</v>
      </c>
      <c r="L52" s="2">
        <f t="shared" si="15"/>
      </c>
    </row>
    <row r="53" spans="1:12" ht="12.75">
      <c r="A53" s="39">
        <v>766828</v>
      </c>
      <c r="B53" s="40" t="s">
        <v>30</v>
      </c>
      <c r="C53" s="1">
        <v>218</v>
      </c>
      <c r="D53" s="1">
        <v>216</v>
      </c>
      <c r="E53" s="1">
        <v>219</v>
      </c>
      <c r="F53" s="1">
        <v>203</v>
      </c>
      <c r="G53" s="1">
        <v>221</v>
      </c>
      <c r="H53" s="1">
        <v>236</v>
      </c>
      <c r="I53" s="1"/>
      <c r="J53" s="1">
        <f t="shared" si="16"/>
        <v>6</v>
      </c>
      <c r="K53" s="1">
        <f t="shared" si="17"/>
        <v>1313</v>
      </c>
      <c r="L53" s="2">
        <f t="shared" si="15"/>
        <v>218.83333333333334</v>
      </c>
    </row>
    <row r="54" spans="1:12" ht="12.75">
      <c r="A54" s="39">
        <v>58602</v>
      </c>
      <c r="B54" s="40" t="s">
        <v>129</v>
      </c>
      <c r="C54" s="1">
        <v>207</v>
      </c>
      <c r="D54" s="1">
        <v>189</v>
      </c>
      <c r="E54" s="1">
        <v>170</v>
      </c>
      <c r="F54" s="1">
        <v>279</v>
      </c>
      <c r="G54" s="1">
        <v>177</v>
      </c>
      <c r="H54" s="1">
        <v>161</v>
      </c>
      <c r="I54" s="1"/>
      <c r="J54" s="1">
        <f>COUNT(C54:I54)</f>
        <v>6</v>
      </c>
      <c r="K54" s="1">
        <f>SUM(C54:I54)</f>
        <v>1183</v>
      </c>
      <c r="L54" s="2">
        <f t="shared" si="15"/>
        <v>197.16666666666666</v>
      </c>
    </row>
    <row r="55" spans="1:12" ht="12.75">
      <c r="A55" s="39">
        <v>670103</v>
      </c>
      <c r="B55" s="40" t="s">
        <v>84</v>
      </c>
      <c r="C55" s="1"/>
      <c r="D55" s="1"/>
      <c r="E55" s="1"/>
      <c r="F55" s="1"/>
      <c r="G55" s="1"/>
      <c r="H55" s="1"/>
      <c r="I55" s="1"/>
      <c r="J55" s="1">
        <f t="shared" si="16"/>
        <v>0</v>
      </c>
      <c r="K55" s="1">
        <f t="shared" si="17"/>
        <v>0</v>
      </c>
      <c r="L55" s="2">
        <f t="shared" si="15"/>
      </c>
    </row>
    <row r="56" spans="1:12" ht="12.75">
      <c r="A56" s="39">
        <v>488658</v>
      </c>
      <c r="B56" s="40" t="s">
        <v>130</v>
      </c>
      <c r="C56" s="1">
        <v>160</v>
      </c>
      <c r="D56" s="1">
        <v>213</v>
      </c>
      <c r="E56" s="1">
        <v>169</v>
      </c>
      <c r="F56" s="1">
        <v>209</v>
      </c>
      <c r="G56" s="1">
        <v>165</v>
      </c>
      <c r="H56" s="1">
        <v>224</v>
      </c>
      <c r="I56" s="1"/>
      <c r="J56" s="1">
        <f>COUNT(C56:I56)</f>
        <v>6</v>
      </c>
      <c r="K56" s="1">
        <f>SUM(C56:I56)</f>
        <v>1140</v>
      </c>
      <c r="L56" s="2">
        <f t="shared" si="15"/>
        <v>190</v>
      </c>
    </row>
    <row r="57" spans="1:12" ht="12.75">
      <c r="A57" s="39">
        <v>360716</v>
      </c>
      <c r="B57" s="40" t="s">
        <v>85</v>
      </c>
      <c r="C57" s="1"/>
      <c r="D57" s="1"/>
      <c r="E57" s="1"/>
      <c r="F57" s="1"/>
      <c r="G57" s="1"/>
      <c r="H57" s="1"/>
      <c r="I57" s="1"/>
      <c r="J57" s="1">
        <f t="shared" si="16"/>
        <v>0</v>
      </c>
      <c r="K57" s="1">
        <f t="shared" si="17"/>
        <v>0</v>
      </c>
      <c r="L57" s="2">
        <f t="shared" si="15"/>
      </c>
    </row>
    <row r="58" spans="1:12" ht="12.75">
      <c r="A58" s="39">
        <v>1185098</v>
      </c>
      <c r="B58" s="40" t="s">
        <v>56</v>
      </c>
      <c r="C58" s="1">
        <v>192</v>
      </c>
      <c r="D58" s="1">
        <v>216</v>
      </c>
      <c r="E58" s="1">
        <v>174</v>
      </c>
      <c r="F58" s="1">
        <v>200</v>
      </c>
      <c r="G58" s="1">
        <v>207</v>
      </c>
      <c r="H58" s="1">
        <v>167</v>
      </c>
      <c r="I58" s="1"/>
      <c r="J58" s="1">
        <f>COUNT(C58:I58)</f>
        <v>6</v>
      </c>
      <c r="K58" s="1">
        <f>SUM(C58:I58)</f>
        <v>1156</v>
      </c>
      <c r="L58" s="2">
        <f t="shared" si="15"/>
        <v>192.66666666666666</v>
      </c>
    </row>
    <row r="59" spans="1:12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t="s">
        <v>23</v>
      </c>
      <c r="C61" s="22">
        <f>SUM(C50:C59)</f>
        <v>962</v>
      </c>
      <c r="D61" s="22">
        <f aca="true" t="shared" si="18" ref="D61:K61">SUM(D50:D59)</f>
        <v>1051</v>
      </c>
      <c r="E61" s="22">
        <f t="shared" si="18"/>
        <v>1021</v>
      </c>
      <c r="F61" s="22">
        <f t="shared" si="18"/>
        <v>1060</v>
      </c>
      <c r="G61" s="22">
        <f t="shared" si="18"/>
        <v>938</v>
      </c>
      <c r="H61" s="22">
        <f t="shared" si="18"/>
        <v>968</v>
      </c>
      <c r="I61" s="22"/>
      <c r="J61" s="22">
        <f t="shared" si="18"/>
        <v>30</v>
      </c>
      <c r="K61" s="22">
        <f t="shared" si="18"/>
        <v>6000</v>
      </c>
      <c r="L61" s="23">
        <f>K61/J61</f>
        <v>200</v>
      </c>
    </row>
    <row r="62" spans="2:12" ht="12.75">
      <c r="B62" t="s">
        <v>24</v>
      </c>
      <c r="C62" s="1">
        <v>844</v>
      </c>
      <c r="D62" s="1">
        <v>1010</v>
      </c>
      <c r="E62" s="1">
        <v>975</v>
      </c>
      <c r="F62" s="1">
        <v>919</v>
      </c>
      <c r="G62" s="1">
        <v>925</v>
      </c>
      <c r="H62" s="1">
        <v>898</v>
      </c>
      <c r="I62" s="1"/>
      <c r="J62" s="1"/>
      <c r="K62" s="1">
        <f>SUM(C62:I62)</f>
        <v>5571</v>
      </c>
      <c r="L62" s="2">
        <f>K62/J61</f>
        <v>185.7</v>
      </c>
    </row>
    <row r="63" spans="2:12" ht="12.75">
      <c r="B63" t="s">
        <v>25</v>
      </c>
      <c r="C63" s="1">
        <f aca="true" t="shared" si="19" ref="C63:H63">IF(C61&gt;C62,3,0)</f>
        <v>3</v>
      </c>
      <c r="D63" s="1">
        <f t="shared" si="19"/>
        <v>3</v>
      </c>
      <c r="E63" s="1">
        <f t="shared" si="19"/>
        <v>3</v>
      </c>
      <c r="F63" s="1">
        <f t="shared" si="19"/>
        <v>3</v>
      </c>
      <c r="G63" s="1">
        <f t="shared" si="19"/>
        <v>3</v>
      </c>
      <c r="H63" s="1">
        <f t="shared" si="19"/>
        <v>3</v>
      </c>
      <c r="I63" s="1"/>
      <c r="J63" s="1"/>
      <c r="K63" s="1">
        <f>SUM(C63:I63)</f>
        <v>18</v>
      </c>
      <c r="L63" s="1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"/>
      <c r="D65" s="1"/>
      <c r="E65" s="1"/>
      <c r="F65" s="1"/>
      <c r="G65" s="1"/>
      <c r="H65" s="1"/>
      <c r="I65" s="1"/>
      <c r="J65" s="1">
        <f>COUNT(C65:I65)</f>
        <v>0</v>
      </c>
      <c r="K65" s="1">
        <f>SUM(C65:I65)</f>
        <v>0</v>
      </c>
      <c r="L65" s="2">
        <f aca="true" t="shared" si="20" ref="L65:L72">IF(K65=0,"",K65/J65)</f>
      </c>
    </row>
    <row r="66" spans="1:12" ht="12.75">
      <c r="A66" s="39">
        <v>1102087</v>
      </c>
      <c r="B66" s="40" t="s">
        <v>87</v>
      </c>
      <c r="C66" s="1"/>
      <c r="D66" s="1"/>
      <c r="E66" s="1"/>
      <c r="F66" s="1"/>
      <c r="G66" s="1"/>
      <c r="H66" s="1"/>
      <c r="I66" s="1"/>
      <c r="J66" s="1">
        <f aca="true" t="shared" si="21" ref="J66:J72">COUNT(C66:I66)</f>
        <v>0</v>
      </c>
      <c r="K66" s="1">
        <f aca="true" t="shared" si="22" ref="K66:K72">SUM(C66:I66)</f>
        <v>0</v>
      </c>
      <c r="L66" s="2">
        <f t="shared" si="20"/>
      </c>
    </row>
    <row r="67" spans="1:12" ht="12.75">
      <c r="A67" s="39">
        <v>60496</v>
      </c>
      <c r="B67" s="40" t="s">
        <v>88</v>
      </c>
      <c r="C67" s="1"/>
      <c r="D67" s="1"/>
      <c r="E67" s="1"/>
      <c r="F67" s="1"/>
      <c r="G67" s="1"/>
      <c r="H67" s="1"/>
      <c r="I67" s="1"/>
      <c r="J67" s="1">
        <f t="shared" si="21"/>
        <v>0</v>
      </c>
      <c r="K67" s="1">
        <f t="shared" si="22"/>
        <v>0</v>
      </c>
      <c r="L67" s="2">
        <f t="shared" si="20"/>
      </c>
    </row>
    <row r="68" spans="1:12" ht="12.75">
      <c r="A68" s="39">
        <v>670308</v>
      </c>
      <c r="B68" s="40" t="s">
        <v>89</v>
      </c>
      <c r="C68" s="1"/>
      <c r="D68" s="1"/>
      <c r="E68" s="1"/>
      <c r="F68" s="1"/>
      <c r="G68" s="1"/>
      <c r="H68" s="1"/>
      <c r="I68" s="1"/>
      <c r="J68" s="1">
        <f t="shared" si="21"/>
        <v>0</v>
      </c>
      <c r="K68" s="1">
        <f t="shared" si="22"/>
        <v>0</v>
      </c>
      <c r="L68" s="2">
        <f t="shared" si="20"/>
      </c>
    </row>
    <row r="69" spans="1:12" ht="12.75">
      <c r="A69" s="39">
        <v>261785</v>
      </c>
      <c r="B69" s="40" t="s">
        <v>90</v>
      </c>
      <c r="C69" s="1"/>
      <c r="D69" s="1"/>
      <c r="E69" s="1"/>
      <c r="F69" s="1"/>
      <c r="G69" s="1"/>
      <c r="H69" s="1"/>
      <c r="I69" s="1"/>
      <c r="J69" s="1">
        <f t="shared" si="21"/>
        <v>0</v>
      </c>
      <c r="K69" s="1">
        <f t="shared" si="22"/>
        <v>0</v>
      </c>
      <c r="L69" s="2">
        <f t="shared" si="20"/>
      </c>
    </row>
    <row r="70" spans="1:12" ht="12.75">
      <c r="A70" s="39">
        <v>494658</v>
      </c>
      <c r="B70" s="40" t="s">
        <v>92</v>
      </c>
      <c r="C70" s="1"/>
      <c r="D70" s="1"/>
      <c r="E70" s="1"/>
      <c r="F70" s="1"/>
      <c r="G70" s="1"/>
      <c r="H70" s="1"/>
      <c r="I70" s="1"/>
      <c r="J70" s="1">
        <f>COUNT(C70:I70)</f>
        <v>0</v>
      </c>
      <c r="K70" s="1">
        <f>SUM(C70:I70)</f>
        <v>0</v>
      </c>
      <c r="L70" s="2">
        <f>IF(K70=0,"",K70/J70)</f>
      </c>
    </row>
    <row r="71" spans="1:12" ht="12.75">
      <c r="A71" s="39">
        <v>91642</v>
      </c>
      <c r="B71" s="40" t="s">
        <v>91</v>
      </c>
      <c r="C71" s="1"/>
      <c r="D71" s="1"/>
      <c r="E71" s="1"/>
      <c r="F71" s="1"/>
      <c r="G71" s="1"/>
      <c r="H71" s="1"/>
      <c r="I71" s="1"/>
      <c r="J71" s="1">
        <f>COUNT(C71:I71)</f>
        <v>0</v>
      </c>
      <c r="K71" s="1">
        <f>SUM(C71:I71)</f>
        <v>0</v>
      </c>
      <c r="L71" s="2">
        <f>IF(K71=0,"",K71/J71)</f>
      </c>
    </row>
    <row r="72" spans="1:12" ht="12.75">
      <c r="A72" s="39">
        <v>1021125</v>
      </c>
      <c r="B72" s="40" t="s">
        <v>93</v>
      </c>
      <c r="C72" s="1"/>
      <c r="D72" s="1"/>
      <c r="E72" s="1"/>
      <c r="F72" s="1"/>
      <c r="G72" s="1"/>
      <c r="H72" s="1"/>
      <c r="I72" s="1"/>
      <c r="J72" s="1">
        <f t="shared" si="21"/>
        <v>0</v>
      </c>
      <c r="K72" s="1">
        <f t="shared" si="22"/>
        <v>0</v>
      </c>
      <c r="L72" s="2">
        <f t="shared" si="20"/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t="s">
        <v>23</v>
      </c>
      <c r="C76" s="22">
        <f>SUM(C65:C74)</f>
        <v>0</v>
      </c>
      <c r="D76" s="22">
        <f aca="true" t="shared" si="23" ref="D76:K76">SUM(D65:D74)</f>
        <v>0</v>
      </c>
      <c r="E76" s="22">
        <f t="shared" si="23"/>
        <v>0</v>
      </c>
      <c r="F76" s="22">
        <f t="shared" si="23"/>
        <v>0</v>
      </c>
      <c r="G76" s="22">
        <f t="shared" si="23"/>
        <v>0</v>
      </c>
      <c r="H76" s="22">
        <f t="shared" si="23"/>
        <v>0</v>
      </c>
      <c r="I76" s="22"/>
      <c r="J76" s="22">
        <f t="shared" si="23"/>
        <v>0</v>
      </c>
      <c r="K76" s="22">
        <f t="shared" si="23"/>
        <v>0</v>
      </c>
      <c r="L76" s="23" t="e">
        <f>K76/J76</f>
        <v>#DIV/0!</v>
      </c>
    </row>
    <row r="77" spans="2:12" ht="12.75">
      <c r="B77" t="s">
        <v>24</v>
      </c>
      <c r="C77" s="1">
        <v>950</v>
      </c>
      <c r="D77" s="1">
        <v>979</v>
      </c>
      <c r="E77" s="1">
        <v>946</v>
      </c>
      <c r="F77" s="1">
        <v>958</v>
      </c>
      <c r="G77" s="1">
        <v>993</v>
      </c>
      <c r="H77" s="1">
        <v>1032</v>
      </c>
      <c r="I77" s="1"/>
      <c r="J77" s="1"/>
      <c r="K77" s="1">
        <f>SUM(C77:I77)</f>
        <v>5858</v>
      </c>
      <c r="L77" s="2" t="e">
        <f>K77/J76</f>
        <v>#DIV/0!</v>
      </c>
    </row>
    <row r="78" spans="2:12" ht="12.75">
      <c r="B78" t="s">
        <v>25</v>
      </c>
      <c r="C78" s="1">
        <f aca="true" t="shared" si="24" ref="C78:H78">IF(C76&gt;C77,3,0)</f>
        <v>0</v>
      </c>
      <c r="D78" s="1">
        <f t="shared" si="24"/>
        <v>0</v>
      </c>
      <c r="E78" s="1">
        <f t="shared" si="24"/>
        <v>0</v>
      </c>
      <c r="F78" s="1">
        <f t="shared" si="24"/>
        <v>0</v>
      </c>
      <c r="G78" s="1">
        <f t="shared" si="24"/>
        <v>0</v>
      </c>
      <c r="H78" s="1">
        <f t="shared" si="24"/>
        <v>0</v>
      </c>
      <c r="I78" s="1"/>
      <c r="J78" s="1"/>
      <c r="K78" s="1">
        <f>SUM(C78:I78)</f>
        <v>0</v>
      </c>
      <c r="L78" s="1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>
        <v>104</v>
      </c>
      <c r="F80" s="1"/>
      <c r="G80" s="1"/>
      <c r="H80" s="1"/>
      <c r="I80" s="1"/>
      <c r="J80" s="1">
        <f>COUNT(C80:I80)</f>
        <v>1</v>
      </c>
      <c r="K80" s="1">
        <f>SUM(C80:I80)</f>
        <v>104</v>
      </c>
      <c r="L80" s="2">
        <f aca="true" t="shared" si="25" ref="L80:L88">IF(K80=0,"",K80/J80)</f>
        <v>104</v>
      </c>
    </row>
    <row r="81" spans="1:12" ht="12.75">
      <c r="A81" s="39">
        <v>398772</v>
      </c>
      <c r="B81" s="40" t="s">
        <v>94</v>
      </c>
      <c r="C81" s="1">
        <v>167</v>
      </c>
      <c r="D81" s="1">
        <v>137</v>
      </c>
      <c r="E81" s="1"/>
      <c r="F81" s="1"/>
      <c r="G81" s="1"/>
      <c r="H81" s="1">
        <v>188</v>
      </c>
      <c r="I81" s="1"/>
      <c r="J81" s="1">
        <f aca="true" t="shared" si="26" ref="J81:J86">COUNT(C81:I81)</f>
        <v>3</v>
      </c>
      <c r="K81" s="1">
        <f aca="true" t="shared" si="27" ref="K81:K86">SUM(C81:I81)</f>
        <v>492</v>
      </c>
      <c r="L81" s="2">
        <f t="shared" si="25"/>
        <v>164</v>
      </c>
    </row>
    <row r="82" spans="1:12" ht="12.75">
      <c r="A82" s="39">
        <v>739642</v>
      </c>
      <c r="B82" s="40" t="s">
        <v>139</v>
      </c>
      <c r="C82" s="1"/>
      <c r="D82" s="1"/>
      <c r="E82" s="1"/>
      <c r="F82" s="1"/>
      <c r="G82" s="1"/>
      <c r="H82" s="1"/>
      <c r="I82" s="1"/>
      <c r="J82" s="1">
        <f t="shared" si="26"/>
        <v>0</v>
      </c>
      <c r="K82" s="1">
        <f t="shared" si="27"/>
        <v>0</v>
      </c>
      <c r="L82" s="2">
        <f t="shared" si="25"/>
      </c>
    </row>
    <row r="83" spans="1:12" ht="12.75">
      <c r="A83" s="39">
        <v>739634</v>
      </c>
      <c r="B83" s="40" t="s">
        <v>95</v>
      </c>
      <c r="C83" s="1">
        <v>215</v>
      </c>
      <c r="D83" s="1">
        <v>217</v>
      </c>
      <c r="E83" s="1">
        <v>214</v>
      </c>
      <c r="F83" s="1">
        <v>191</v>
      </c>
      <c r="G83" s="1">
        <v>191</v>
      </c>
      <c r="H83" s="1">
        <v>142</v>
      </c>
      <c r="I83" s="1"/>
      <c r="J83" s="1">
        <f t="shared" si="26"/>
        <v>6</v>
      </c>
      <c r="K83" s="1">
        <f t="shared" si="27"/>
        <v>1170</v>
      </c>
      <c r="L83" s="2">
        <f t="shared" si="25"/>
        <v>195</v>
      </c>
    </row>
    <row r="84" spans="1:12" ht="12.75">
      <c r="A84" s="39">
        <v>408778</v>
      </c>
      <c r="B84" s="40" t="s">
        <v>96</v>
      </c>
      <c r="C84" s="1"/>
      <c r="D84" s="1"/>
      <c r="E84" s="1"/>
      <c r="F84" s="1"/>
      <c r="G84" s="1"/>
      <c r="H84" s="1"/>
      <c r="I84" s="1"/>
      <c r="J84" s="1">
        <f t="shared" si="26"/>
        <v>0</v>
      </c>
      <c r="K84" s="1">
        <f t="shared" si="27"/>
        <v>0</v>
      </c>
      <c r="L84" s="2">
        <f t="shared" si="25"/>
      </c>
    </row>
    <row r="85" spans="1:12" ht="12.75">
      <c r="A85" s="39">
        <v>981451</v>
      </c>
      <c r="B85" s="40" t="s">
        <v>97</v>
      </c>
      <c r="C85" s="1">
        <v>154</v>
      </c>
      <c r="D85" s="1"/>
      <c r="E85" s="1"/>
      <c r="F85" s="1">
        <v>189</v>
      </c>
      <c r="G85" s="1">
        <v>210</v>
      </c>
      <c r="H85" s="1">
        <v>166</v>
      </c>
      <c r="I85" s="1"/>
      <c r="J85" s="1">
        <f t="shared" si="26"/>
        <v>4</v>
      </c>
      <c r="K85" s="1">
        <f t="shared" si="27"/>
        <v>719</v>
      </c>
      <c r="L85" s="2">
        <f t="shared" si="25"/>
        <v>179.75</v>
      </c>
    </row>
    <row r="86" spans="1:12" ht="12.75">
      <c r="A86" s="39">
        <v>438758</v>
      </c>
      <c r="B86" s="40" t="s">
        <v>98</v>
      </c>
      <c r="C86" s="1">
        <v>164</v>
      </c>
      <c r="D86" s="1">
        <v>173</v>
      </c>
      <c r="E86" s="1">
        <v>220</v>
      </c>
      <c r="F86" s="1">
        <v>192</v>
      </c>
      <c r="G86" s="1">
        <v>153</v>
      </c>
      <c r="H86" s="1">
        <v>164</v>
      </c>
      <c r="I86" s="1"/>
      <c r="J86" s="1">
        <f t="shared" si="26"/>
        <v>6</v>
      </c>
      <c r="K86" s="1">
        <f t="shared" si="27"/>
        <v>1066</v>
      </c>
      <c r="L86" s="2">
        <f t="shared" si="25"/>
        <v>177.66666666666666</v>
      </c>
    </row>
    <row r="87" spans="1:12" ht="12.75">
      <c r="A87" s="39">
        <v>696226</v>
      </c>
      <c r="B87" s="40" t="s">
        <v>99</v>
      </c>
      <c r="C87" s="1"/>
      <c r="D87" s="1">
        <v>228</v>
      </c>
      <c r="E87" s="1">
        <v>169</v>
      </c>
      <c r="F87" s="1">
        <v>199</v>
      </c>
      <c r="G87" s="1">
        <v>145</v>
      </c>
      <c r="H87" s="1"/>
      <c r="I87" s="1"/>
      <c r="J87" s="1">
        <f>COUNT(C87:I87)</f>
        <v>4</v>
      </c>
      <c r="K87" s="1">
        <f>SUM(C87:I87)</f>
        <v>741</v>
      </c>
      <c r="L87" s="2">
        <f t="shared" si="25"/>
        <v>185.25</v>
      </c>
    </row>
    <row r="88" spans="1:12" ht="12.75">
      <c r="A88" s="39">
        <v>856312</v>
      </c>
      <c r="B88" s="40" t="s">
        <v>100</v>
      </c>
      <c r="C88" s="1">
        <v>157</v>
      </c>
      <c r="D88" s="1">
        <v>224</v>
      </c>
      <c r="E88" s="1">
        <v>177</v>
      </c>
      <c r="F88" s="1">
        <v>187</v>
      </c>
      <c r="G88" s="1">
        <v>148</v>
      </c>
      <c r="H88" s="1">
        <v>180</v>
      </c>
      <c r="J88" s="1">
        <f>COUNT(C88:I88)</f>
        <v>6</v>
      </c>
      <c r="K88" s="1">
        <f>SUM(C88:I88)</f>
        <v>1073</v>
      </c>
      <c r="L88" s="2">
        <f t="shared" si="25"/>
        <v>178.83333333333334</v>
      </c>
    </row>
    <row r="89" spans="1:12" ht="12.75">
      <c r="A89" s="1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ht="12.75">
      <c r="A90" s="1"/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2:12" ht="12.75">
      <c r="B91" t="s">
        <v>23</v>
      </c>
      <c r="C91" s="22">
        <f>SUM(C80:C90)</f>
        <v>857</v>
      </c>
      <c r="D91" s="22">
        <f aca="true" t="shared" si="28" ref="D91:K91">SUM(D80:D90)</f>
        <v>979</v>
      </c>
      <c r="E91" s="22">
        <f t="shared" si="28"/>
        <v>884</v>
      </c>
      <c r="F91" s="22">
        <f t="shared" si="28"/>
        <v>958</v>
      </c>
      <c r="G91" s="22">
        <f t="shared" si="28"/>
        <v>847</v>
      </c>
      <c r="H91" s="22">
        <f t="shared" si="28"/>
        <v>840</v>
      </c>
      <c r="I91" s="22"/>
      <c r="J91" s="22">
        <f t="shared" si="28"/>
        <v>30</v>
      </c>
      <c r="K91" s="22">
        <f t="shared" si="28"/>
        <v>5365</v>
      </c>
      <c r="L91" s="23">
        <f>K91/J91</f>
        <v>178.83333333333334</v>
      </c>
    </row>
    <row r="92" spans="2:12" ht="12.75">
      <c r="B92" t="s">
        <v>24</v>
      </c>
      <c r="C92" s="1">
        <v>914</v>
      </c>
      <c r="D92" s="1">
        <v>0</v>
      </c>
      <c r="E92" s="1">
        <v>1068</v>
      </c>
      <c r="F92" s="1">
        <v>0</v>
      </c>
      <c r="G92" s="1">
        <v>905</v>
      </c>
      <c r="H92" s="1">
        <v>992</v>
      </c>
      <c r="I92" s="1"/>
      <c r="J92" s="1"/>
      <c r="K92" s="1">
        <f>SUM(C92:I92)</f>
        <v>3879</v>
      </c>
      <c r="L92" s="2">
        <f>K92/(J91-10)</f>
        <v>193.95</v>
      </c>
    </row>
    <row r="93" spans="2:12" ht="12.75">
      <c r="B93" t="s">
        <v>25</v>
      </c>
      <c r="C93" s="1">
        <f aca="true" t="shared" si="29" ref="C93:H93">IF(C91&gt;C92,3,0)</f>
        <v>0</v>
      </c>
      <c r="D93" s="1">
        <f t="shared" si="29"/>
        <v>3</v>
      </c>
      <c r="E93" s="1">
        <f t="shared" si="29"/>
        <v>0</v>
      </c>
      <c r="F93" s="1">
        <f t="shared" si="29"/>
        <v>3</v>
      </c>
      <c r="G93" s="1">
        <f t="shared" si="29"/>
        <v>0</v>
      </c>
      <c r="H93" s="1">
        <f t="shared" si="29"/>
        <v>0</v>
      </c>
      <c r="I93" s="1"/>
      <c r="J93" s="1"/>
      <c r="K93" s="1">
        <f>SUM(C93:I93)</f>
        <v>6</v>
      </c>
      <c r="L93" s="1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"/>
      <c r="D95" s="1"/>
      <c r="E95" s="1"/>
      <c r="F95" s="1"/>
      <c r="G95" s="1"/>
      <c r="H95" s="1"/>
      <c r="I95" s="1"/>
      <c r="J95" s="1">
        <f aca="true" t="shared" si="30" ref="J95:J103">COUNT(C95:I95)</f>
        <v>0</v>
      </c>
      <c r="K95" s="1">
        <f aca="true" t="shared" si="31" ref="K95:K103">SUM(C95:I95)</f>
        <v>0</v>
      </c>
      <c r="L95" s="2">
        <f aca="true" t="shared" si="32" ref="L95:L104">IF(K95=0,"",K95/J95)</f>
      </c>
    </row>
    <row r="96" spans="1:12" ht="12.75">
      <c r="A96" s="39">
        <v>244058</v>
      </c>
      <c r="B96" s="40" t="s">
        <v>141</v>
      </c>
      <c r="C96" s="1">
        <v>209</v>
      </c>
      <c r="D96" s="1">
        <v>209</v>
      </c>
      <c r="E96" s="1">
        <v>245</v>
      </c>
      <c r="F96" s="1">
        <v>204</v>
      </c>
      <c r="G96" s="1">
        <v>202</v>
      </c>
      <c r="H96" s="1">
        <v>226</v>
      </c>
      <c r="I96" s="1"/>
      <c r="J96" s="1">
        <f t="shared" si="30"/>
        <v>6</v>
      </c>
      <c r="K96" s="1">
        <f t="shared" si="31"/>
        <v>1295</v>
      </c>
      <c r="L96" s="2">
        <f t="shared" si="32"/>
        <v>215.83333333333334</v>
      </c>
    </row>
    <row r="97" spans="1:12" ht="12.75">
      <c r="A97" s="39">
        <v>388068</v>
      </c>
      <c r="B97" s="40" t="s">
        <v>102</v>
      </c>
      <c r="C97" s="1">
        <v>153</v>
      </c>
      <c r="D97" s="1"/>
      <c r="E97" s="1"/>
      <c r="F97" s="1">
        <v>187</v>
      </c>
      <c r="G97" s="1"/>
      <c r="H97" s="1"/>
      <c r="I97" s="1"/>
      <c r="J97" s="1">
        <f t="shared" si="30"/>
        <v>2</v>
      </c>
      <c r="K97" s="1">
        <f t="shared" si="31"/>
        <v>340</v>
      </c>
      <c r="L97" s="2">
        <f t="shared" si="32"/>
        <v>170</v>
      </c>
    </row>
    <row r="98" spans="1:12" ht="12.75">
      <c r="A98" s="39">
        <v>275638</v>
      </c>
      <c r="B98" s="40" t="s">
        <v>103</v>
      </c>
      <c r="C98" s="1">
        <v>233</v>
      </c>
      <c r="D98" s="1">
        <v>151</v>
      </c>
      <c r="E98" s="1">
        <v>214</v>
      </c>
      <c r="F98" s="1">
        <v>183</v>
      </c>
      <c r="G98" s="1">
        <v>200</v>
      </c>
      <c r="H98" s="1">
        <v>191</v>
      </c>
      <c r="I98" s="1"/>
      <c r="J98" s="1">
        <f t="shared" si="30"/>
        <v>6</v>
      </c>
      <c r="K98" s="1">
        <f t="shared" si="31"/>
        <v>1172</v>
      </c>
      <c r="L98" s="2">
        <f t="shared" si="32"/>
        <v>195.33333333333334</v>
      </c>
    </row>
    <row r="99" spans="1:12" ht="12.75">
      <c r="A99" s="39">
        <v>297852</v>
      </c>
      <c r="B99" s="40" t="s">
        <v>104</v>
      </c>
      <c r="C99" s="1"/>
      <c r="D99" s="1">
        <v>171</v>
      </c>
      <c r="E99" s="1">
        <v>237</v>
      </c>
      <c r="F99" s="1">
        <v>192</v>
      </c>
      <c r="G99" s="1">
        <v>205</v>
      </c>
      <c r="H99" s="1">
        <v>233</v>
      </c>
      <c r="I99" s="1"/>
      <c r="J99" s="1">
        <f t="shared" si="30"/>
        <v>5</v>
      </c>
      <c r="K99" s="1">
        <f t="shared" si="31"/>
        <v>1038</v>
      </c>
      <c r="L99" s="2">
        <f t="shared" si="32"/>
        <v>207.6</v>
      </c>
    </row>
    <row r="100" spans="1:12" ht="12.75">
      <c r="A100" s="39">
        <v>1127144</v>
      </c>
      <c r="B100" s="40" t="s">
        <v>152</v>
      </c>
      <c r="C100" s="1"/>
      <c r="D100" s="1"/>
      <c r="E100" s="1"/>
      <c r="F100" s="1"/>
      <c r="G100" s="1">
        <v>149</v>
      </c>
      <c r="H100" s="1"/>
      <c r="I100" s="1"/>
      <c r="J100" s="1">
        <f t="shared" si="30"/>
        <v>1</v>
      </c>
      <c r="K100" s="1">
        <f t="shared" si="31"/>
        <v>149</v>
      </c>
      <c r="L100" s="2">
        <f t="shared" si="32"/>
        <v>149</v>
      </c>
    </row>
    <row r="101" spans="1:12" ht="12.75">
      <c r="A101" s="39">
        <v>514926</v>
      </c>
      <c r="B101" s="40" t="s">
        <v>32</v>
      </c>
      <c r="C101" s="1"/>
      <c r="D101" s="1"/>
      <c r="E101" s="1"/>
      <c r="F101" s="1"/>
      <c r="G101" s="1"/>
      <c r="H101" s="1"/>
      <c r="I101" s="1"/>
      <c r="J101" s="1">
        <f t="shared" si="30"/>
        <v>0</v>
      </c>
      <c r="K101" s="1">
        <f t="shared" si="31"/>
        <v>0</v>
      </c>
      <c r="L101" s="2">
        <f t="shared" si="32"/>
      </c>
    </row>
    <row r="102" spans="1:12" ht="12.75">
      <c r="A102" s="39">
        <v>525480</v>
      </c>
      <c r="B102" s="40" t="s">
        <v>57</v>
      </c>
      <c r="C102" s="1">
        <v>171</v>
      </c>
      <c r="D102" s="1">
        <v>165</v>
      </c>
      <c r="E102" s="1">
        <v>178</v>
      </c>
      <c r="F102" s="1"/>
      <c r="G102" s="1"/>
      <c r="H102" s="1">
        <v>152</v>
      </c>
      <c r="I102" s="1"/>
      <c r="J102" s="1">
        <f t="shared" si="30"/>
        <v>4</v>
      </c>
      <c r="K102" s="1">
        <f t="shared" si="31"/>
        <v>666</v>
      </c>
      <c r="L102" s="2">
        <f t="shared" si="32"/>
        <v>166.5</v>
      </c>
    </row>
    <row r="103" spans="1:12" ht="12.75">
      <c r="A103" s="39">
        <v>921416</v>
      </c>
      <c r="B103" s="40" t="s">
        <v>132</v>
      </c>
      <c r="C103" s="1"/>
      <c r="D103" s="1"/>
      <c r="E103" s="1"/>
      <c r="F103" s="1"/>
      <c r="G103" s="1"/>
      <c r="H103" s="1"/>
      <c r="I103" s="1"/>
      <c r="J103" s="1">
        <f t="shared" si="30"/>
        <v>0</v>
      </c>
      <c r="K103" s="1">
        <f t="shared" si="31"/>
        <v>0</v>
      </c>
      <c r="L103" s="2">
        <f t="shared" si="32"/>
      </c>
    </row>
    <row r="104" spans="1:12" ht="12.75">
      <c r="A104" s="39">
        <v>909513</v>
      </c>
      <c r="B104" s="40" t="s">
        <v>133</v>
      </c>
      <c r="C104" s="1">
        <v>184</v>
      </c>
      <c r="D104" s="1">
        <v>236</v>
      </c>
      <c r="E104" s="1">
        <v>194</v>
      </c>
      <c r="F104" s="1">
        <v>211</v>
      </c>
      <c r="G104" s="1">
        <v>237</v>
      </c>
      <c r="H104" s="1">
        <v>190</v>
      </c>
      <c r="I104" s="1"/>
      <c r="J104" s="1">
        <f>COUNT(C104:I104)</f>
        <v>6</v>
      </c>
      <c r="K104" s="1">
        <f>SUM(C104:I104)</f>
        <v>1252</v>
      </c>
      <c r="L104" s="2">
        <f t="shared" si="32"/>
        <v>208.66666666666666</v>
      </c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t="s">
        <v>23</v>
      </c>
      <c r="C106" s="22">
        <f>SUM(C95:C104)</f>
        <v>950</v>
      </c>
      <c r="D106" s="22">
        <f aca="true" t="shared" si="33" ref="D106:K106">SUM(D95:D104)</f>
        <v>932</v>
      </c>
      <c r="E106" s="22">
        <f t="shared" si="33"/>
        <v>1068</v>
      </c>
      <c r="F106" s="22">
        <f t="shared" si="33"/>
        <v>977</v>
      </c>
      <c r="G106" s="22">
        <f t="shared" si="33"/>
        <v>993</v>
      </c>
      <c r="H106" s="22">
        <f t="shared" si="33"/>
        <v>992</v>
      </c>
      <c r="I106" s="22">
        <f t="shared" si="33"/>
        <v>0</v>
      </c>
      <c r="J106" s="22">
        <f t="shared" si="33"/>
        <v>30</v>
      </c>
      <c r="K106" s="22">
        <f t="shared" si="33"/>
        <v>5912</v>
      </c>
      <c r="L106" s="23">
        <f>K106/J106</f>
        <v>197.06666666666666</v>
      </c>
    </row>
    <row r="107" spans="2:12" ht="12.75">
      <c r="B107" t="s">
        <v>24</v>
      </c>
      <c r="C107" s="1">
        <v>0</v>
      </c>
      <c r="D107" s="1">
        <v>883</v>
      </c>
      <c r="E107" s="1">
        <v>884</v>
      </c>
      <c r="F107" s="1">
        <v>1030</v>
      </c>
      <c r="G107" s="1">
        <v>0</v>
      </c>
      <c r="H107" s="1">
        <v>840</v>
      </c>
      <c r="I107" s="1"/>
      <c r="J107" s="1"/>
      <c r="K107" s="1">
        <f>SUM(C107:I107)</f>
        <v>3637</v>
      </c>
      <c r="L107" s="2">
        <f>K107/(J106-10)</f>
        <v>181.85</v>
      </c>
    </row>
    <row r="108" spans="2:12" ht="12.75">
      <c r="B108" t="s">
        <v>25</v>
      </c>
      <c r="C108" s="1">
        <f aca="true" t="shared" si="34" ref="C108:H108">IF(C106&gt;C107,3,0)</f>
        <v>3</v>
      </c>
      <c r="D108" s="1">
        <f t="shared" si="34"/>
        <v>3</v>
      </c>
      <c r="E108" s="1">
        <f t="shared" si="34"/>
        <v>3</v>
      </c>
      <c r="F108" s="1">
        <f t="shared" si="34"/>
        <v>0</v>
      </c>
      <c r="G108" s="1">
        <f t="shared" si="34"/>
        <v>3</v>
      </c>
      <c r="H108" s="1">
        <f t="shared" si="34"/>
        <v>3</v>
      </c>
      <c r="I108" s="1"/>
      <c r="J108" s="1"/>
      <c r="K108" s="1">
        <f>SUM(C108:I108)</f>
        <v>15</v>
      </c>
      <c r="L108" s="1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>
        <v>174</v>
      </c>
      <c r="D110" s="1">
        <v>173</v>
      </c>
      <c r="E110" s="1"/>
      <c r="F110" s="1">
        <v>226</v>
      </c>
      <c r="G110" s="1">
        <v>193</v>
      </c>
      <c r="H110" s="1">
        <v>223</v>
      </c>
      <c r="I110" s="1"/>
      <c r="J110" s="1">
        <f aca="true" t="shared" si="35" ref="J110:J118">COUNT(C110:I110)</f>
        <v>5</v>
      </c>
      <c r="K110" s="1">
        <f aca="true" t="shared" si="36" ref="K110:K118">SUM(C110:I110)</f>
        <v>989</v>
      </c>
      <c r="L110" s="2">
        <f aca="true" t="shared" si="37" ref="L110:L118">IF(K110=0,"",K110/J110)</f>
        <v>197.8</v>
      </c>
    </row>
    <row r="111" spans="1:12" ht="12.75">
      <c r="A111" s="39">
        <v>102784</v>
      </c>
      <c r="B111" s="40" t="s">
        <v>106</v>
      </c>
      <c r="C111" s="1">
        <v>179</v>
      </c>
      <c r="D111" s="1">
        <v>159</v>
      </c>
      <c r="E111" s="1"/>
      <c r="F111" s="1"/>
      <c r="G111" s="1"/>
      <c r="H111" s="1">
        <v>157</v>
      </c>
      <c r="J111" s="1">
        <f t="shared" si="35"/>
        <v>3</v>
      </c>
      <c r="K111" s="1">
        <f t="shared" si="36"/>
        <v>495</v>
      </c>
      <c r="L111" s="2">
        <f t="shared" si="37"/>
        <v>165</v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/>
      <c r="D114" s="1">
        <v>191</v>
      </c>
      <c r="E114" s="1">
        <v>188</v>
      </c>
      <c r="F114" s="1">
        <v>155</v>
      </c>
      <c r="G114" s="1"/>
      <c r="H114" s="1"/>
      <c r="I114" s="1"/>
      <c r="J114" s="1">
        <f t="shared" si="35"/>
        <v>3</v>
      </c>
      <c r="K114" s="1">
        <f t="shared" si="36"/>
        <v>534</v>
      </c>
      <c r="L114" s="2">
        <f t="shared" si="37"/>
        <v>178</v>
      </c>
    </row>
    <row r="115" spans="1:12" ht="12.75">
      <c r="A115" s="39">
        <v>155500</v>
      </c>
      <c r="B115" s="40" t="s">
        <v>108</v>
      </c>
      <c r="C115" s="1">
        <v>201</v>
      </c>
      <c r="D115" s="1">
        <v>198</v>
      </c>
      <c r="E115" s="1">
        <v>202</v>
      </c>
      <c r="F115" s="1">
        <v>202</v>
      </c>
      <c r="G115" s="1">
        <v>185</v>
      </c>
      <c r="H115" s="1">
        <v>226</v>
      </c>
      <c r="I115" s="1"/>
      <c r="J115" s="1">
        <f t="shared" si="35"/>
        <v>6</v>
      </c>
      <c r="K115" s="1">
        <f t="shared" si="36"/>
        <v>1214</v>
      </c>
      <c r="L115" s="2">
        <f t="shared" si="37"/>
        <v>202.33333333333334</v>
      </c>
    </row>
    <row r="116" spans="1:12" ht="12.75">
      <c r="A116" s="39">
        <v>973424</v>
      </c>
      <c r="B116" s="40" t="s">
        <v>109</v>
      </c>
      <c r="C116" s="1">
        <v>188</v>
      </c>
      <c r="D116" s="1">
        <v>162</v>
      </c>
      <c r="E116" s="1"/>
      <c r="F116" s="1">
        <v>191</v>
      </c>
      <c r="G116" s="1">
        <v>179</v>
      </c>
      <c r="H116" s="1">
        <v>211</v>
      </c>
      <c r="I116" s="1"/>
      <c r="J116" s="1">
        <f t="shared" si="35"/>
        <v>5</v>
      </c>
      <c r="K116" s="1">
        <f t="shared" si="36"/>
        <v>931</v>
      </c>
      <c r="L116" s="2">
        <f t="shared" si="37"/>
        <v>186.2</v>
      </c>
    </row>
    <row r="117" spans="1:12" ht="12.75">
      <c r="A117" s="39">
        <v>1050966</v>
      </c>
      <c r="B117" s="40" t="s">
        <v>110</v>
      </c>
      <c r="C117" s="1"/>
      <c r="D117" s="1"/>
      <c r="E117" s="1">
        <v>201</v>
      </c>
      <c r="F117" s="1"/>
      <c r="G117" s="1">
        <v>155</v>
      </c>
      <c r="H117" s="1"/>
      <c r="I117" s="1"/>
      <c r="J117" s="1">
        <f t="shared" si="35"/>
        <v>2</v>
      </c>
      <c r="K117" s="1">
        <f t="shared" si="36"/>
        <v>356</v>
      </c>
      <c r="L117" s="2">
        <f t="shared" si="37"/>
        <v>178</v>
      </c>
    </row>
    <row r="118" spans="1:12" ht="12.75">
      <c r="A118" s="39">
        <v>976938</v>
      </c>
      <c r="B118" s="40" t="s">
        <v>111</v>
      </c>
      <c r="C118" s="1">
        <v>172</v>
      </c>
      <c r="D118" s="1"/>
      <c r="E118" s="1">
        <v>200</v>
      </c>
      <c r="F118" s="1">
        <v>256</v>
      </c>
      <c r="G118" s="1">
        <v>193</v>
      </c>
      <c r="H118" s="1">
        <v>215</v>
      </c>
      <c r="I118" s="1"/>
      <c r="J118" s="1">
        <f t="shared" si="35"/>
        <v>5</v>
      </c>
      <c r="K118" s="1">
        <f t="shared" si="36"/>
        <v>1036</v>
      </c>
      <c r="L118" s="2">
        <f t="shared" si="37"/>
        <v>207.2</v>
      </c>
    </row>
    <row r="119" spans="1:12" ht="12.75">
      <c r="A119" s="39">
        <v>84948</v>
      </c>
      <c r="B119" s="40" t="s">
        <v>112</v>
      </c>
      <c r="C119" s="1"/>
      <c r="D119" s="1"/>
      <c r="E119" s="1">
        <v>155</v>
      </c>
      <c r="F119" s="1"/>
      <c r="G119" s="1"/>
      <c r="H119" s="1"/>
      <c r="I119" s="1"/>
      <c r="J119" s="1">
        <f>COUNT(C119:I119)</f>
        <v>1</v>
      </c>
      <c r="K119" s="1">
        <f>SUM(C119:I119)</f>
        <v>155</v>
      </c>
      <c r="L119" s="2">
        <f>IF(K119=0,"",K119/J119)</f>
        <v>155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914</v>
      </c>
      <c r="D121" s="22">
        <f t="shared" si="38"/>
        <v>883</v>
      </c>
      <c r="E121" s="22">
        <f t="shared" si="38"/>
        <v>946</v>
      </c>
      <c r="F121" s="22">
        <f t="shared" si="38"/>
        <v>1030</v>
      </c>
      <c r="G121" s="22">
        <f t="shared" si="38"/>
        <v>905</v>
      </c>
      <c r="H121" s="22">
        <f t="shared" si="38"/>
        <v>1032</v>
      </c>
      <c r="I121" s="22">
        <f t="shared" si="38"/>
        <v>0</v>
      </c>
      <c r="J121" s="22">
        <f t="shared" si="38"/>
        <v>30</v>
      </c>
      <c r="K121" s="22">
        <f t="shared" si="38"/>
        <v>5710</v>
      </c>
      <c r="L121" s="23">
        <f>K121/J121</f>
        <v>190.33333333333334</v>
      </c>
    </row>
    <row r="122" spans="2:12" ht="12.75">
      <c r="B122" t="s">
        <v>24</v>
      </c>
      <c r="C122" s="1">
        <v>857</v>
      </c>
      <c r="D122" s="1">
        <v>932</v>
      </c>
      <c r="E122" s="1">
        <v>0</v>
      </c>
      <c r="F122" s="1">
        <v>977</v>
      </c>
      <c r="G122" s="1">
        <v>847</v>
      </c>
      <c r="H122" s="1">
        <v>0</v>
      </c>
      <c r="I122" s="1"/>
      <c r="J122" s="1"/>
      <c r="K122" s="1">
        <f>SUM(C122:I122)</f>
        <v>3613</v>
      </c>
      <c r="L122" s="2">
        <f>K122/(J121-10)</f>
        <v>180.65</v>
      </c>
    </row>
    <row r="123" spans="2:12" ht="12.75">
      <c r="B123" t="s">
        <v>25</v>
      </c>
      <c r="C123" s="1">
        <f aca="true" t="shared" si="39" ref="C123:H123">IF(C121&gt;C122,3,0)</f>
        <v>3</v>
      </c>
      <c r="D123" s="1">
        <f t="shared" si="39"/>
        <v>0</v>
      </c>
      <c r="E123" s="1">
        <f t="shared" si="39"/>
        <v>3</v>
      </c>
      <c r="F123" s="1">
        <f t="shared" si="39"/>
        <v>3</v>
      </c>
      <c r="G123" s="1">
        <f t="shared" si="39"/>
        <v>3</v>
      </c>
      <c r="H123" s="1">
        <f t="shared" si="39"/>
        <v>3</v>
      </c>
      <c r="I123" s="1">
        <f>IF(I121&gt;I122,2,0)</f>
        <v>0</v>
      </c>
      <c r="J123" s="1"/>
      <c r="K123" s="1">
        <f>SUM(C123:I123)</f>
        <v>15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hyperlinks>
    <hyperlink ref="A49" r:id="rId1" display="www.bowlen.tv"/>
  </hyperlinks>
  <printOptions horizontalCentered="1"/>
  <pageMargins left="0" right="0" top="0" bottom="0" header="0" footer="0"/>
  <pageSetup fitToHeight="1" fitToWidth="1" horizontalDpi="600" verticalDpi="600" orientation="portrait" paperSize="9" scale="53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workbookViewId="0" topLeftCell="A1">
      <pane ySplit="3" topLeftCell="BM4" activePane="bottomLeft" state="frozen"/>
      <selection pane="topLeft" activeCell="F74" sqref="F74"/>
      <selection pane="bottomLeft" activeCell="F115" sqref="F115"/>
    </sheetView>
  </sheetViews>
  <sheetFormatPr defaultColWidth="9.140625" defaultRowHeight="12.75"/>
  <cols>
    <col min="2" max="2" width="20.00390625" style="0" bestFit="1" customWidth="1"/>
    <col min="9" max="9" width="0" style="0" hidden="1" customWidth="1"/>
  </cols>
  <sheetData>
    <row r="1" spans="1:12" ht="12.75">
      <c r="A1" s="103" t="s">
        <v>128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2.75">
      <c r="A2" s="121" t="s">
        <v>13</v>
      </c>
      <c r="B2" s="121" t="s">
        <v>14</v>
      </c>
      <c r="C2" s="109" t="s">
        <v>15</v>
      </c>
      <c r="D2" s="109"/>
      <c r="E2" s="109"/>
      <c r="F2" s="109"/>
      <c r="G2" s="109"/>
      <c r="H2" s="109"/>
      <c r="I2" s="109"/>
      <c r="J2" s="109" t="s">
        <v>16</v>
      </c>
      <c r="K2" s="109"/>
      <c r="L2" s="109"/>
    </row>
    <row r="3" spans="1:12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/>
      <c r="J3" s="9" t="s">
        <v>17</v>
      </c>
      <c r="K3" s="9" t="s">
        <v>10</v>
      </c>
      <c r="L3" s="9" t="s">
        <v>22</v>
      </c>
    </row>
    <row r="4" spans="1:12" ht="12.75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">
        <v>752134</v>
      </c>
      <c r="B5" t="s">
        <v>66</v>
      </c>
      <c r="C5" s="1">
        <v>214</v>
      </c>
      <c r="D5" s="1">
        <v>176</v>
      </c>
      <c r="E5" s="1">
        <v>200</v>
      </c>
      <c r="F5" s="1">
        <v>173</v>
      </c>
      <c r="G5" s="1">
        <v>196</v>
      </c>
      <c r="H5" s="1">
        <v>165</v>
      </c>
      <c r="I5" s="1"/>
      <c r="J5" s="1">
        <f aca="true" t="shared" si="0" ref="J5:J14">COUNT(C5:I5)</f>
        <v>6</v>
      </c>
      <c r="K5" s="1">
        <f aca="true" t="shared" si="1" ref="K5:K14">SUM(C5:I5)</f>
        <v>1124</v>
      </c>
      <c r="L5" s="2">
        <f aca="true" t="shared" si="2" ref="L5:L14">IF(K5=0,"",K5/J5)</f>
        <v>187.33333333333334</v>
      </c>
    </row>
    <row r="6" spans="1:12" ht="12.75">
      <c r="A6" s="1">
        <v>116521</v>
      </c>
      <c r="B6" t="s">
        <v>18</v>
      </c>
      <c r="C6" s="1"/>
      <c r="D6" s="1"/>
      <c r="E6" s="1"/>
      <c r="F6" s="1">
        <v>213</v>
      </c>
      <c r="G6" s="1">
        <v>202</v>
      </c>
      <c r="H6" s="1">
        <v>160</v>
      </c>
      <c r="I6" s="1"/>
      <c r="J6" s="1">
        <f t="shared" si="0"/>
        <v>3</v>
      </c>
      <c r="K6" s="1">
        <f t="shared" si="1"/>
        <v>575</v>
      </c>
      <c r="L6" s="2">
        <f t="shared" si="2"/>
        <v>191.66666666666666</v>
      </c>
    </row>
    <row r="7" spans="1:12" ht="12.75">
      <c r="A7" s="1">
        <v>535923</v>
      </c>
      <c r="B7" s="7" t="s">
        <v>42</v>
      </c>
      <c r="C7" s="1"/>
      <c r="D7" s="1">
        <v>202</v>
      </c>
      <c r="E7" s="1">
        <v>199</v>
      </c>
      <c r="F7" s="1">
        <v>164</v>
      </c>
      <c r="G7" s="1">
        <v>213</v>
      </c>
      <c r="H7" s="1">
        <v>224</v>
      </c>
      <c r="I7" s="1"/>
      <c r="J7" s="1">
        <f t="shared" si="0"/>
        <v>5</v>
      </c>
      <c r="K7" s="1">
        <f t="shared" si="1"/>
        <v>1002</v>
      </c>
      <c r="L7" s="2">
        <f t="shared" si="2"/>
        <v>200.4</v>
      </c>
    </row>
    <row r="8" spans="1:12" ht="12.75">
      <c r="A8" s="1">
        <v>92665</v>
      </c>
      <c r="B8" t="s">
        <v>41</v>
      </c>
      <c r="C8" s="1">
        <v>211</v>
      </c>
      <c r="D8" s="1">
        <v>231</v>
      </c>
      <c r="E8" s="1">
        <v>171</v>
      </c>
      <c r="F8" s="1"/>
      <c r="G8" s="1"/>
      <c r="H8" s="1"/>
      <c r="I8" s="1"/>
      <c r="J8" s="1">
        <f t="shared" si="0"/>
        <v>3</v>
      </c>
      <c r="K8" s="1">
        <f t="shared" si="1"/>
        <v>613</v>
      </c>
      <c r="L8" s="2">
        <f t="shared" si="2"/>
        <v>204.33333333333334</v>
      </c>
    </row>
    <row r="9" spans="1:12" ht="12.75">
      <c r="A9" s="1">
        <v>245488</v>
      </c>
      <c r="B9" t="s">
        <v>21</v>
      </c>
      <c r="C9" s="1">
        <v>211</v>
      </c>
      <c r="D9" s="1">
        <v>194</v>
      </c>
      <c r="E9" s="1">
        <v>179</v>
      </c>
      <c r="F9" s="1">
        <v>215</v>
      </c>
      <c r="G9" s="1">
        <v>175</v>
      </c>
      <c r="H9" s="1">
        <v>237</v>
      </c>
      <c r="I9" s="1"/>
      <c r="J9" s="1">
        <f t="shared" si="0"/>
        <v>6</v>
      </c>
      <c r="K9" s="1">
        <f t="shared" si="1"/>
        <v>1211</v>
      </c>
      <c r="L9" s="2">
        <f t="shared" si="2"/>
        <v>201.83333333333334</v>
      </c>
    </row>
    <row r="10" spans="1:12" ht="12.75">
      <c r="A10" s="1">
        <v>450073</v>
      </c>
      <c r="B10" t="s">
        <v>53</v>
      </c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>
        <f t="shared" si="1"/>
        <v>0</v>
      </c>
      <c r="L10" s="2">
        <f t="shared" si="2"/>
      </c>
    </row>
    <row r="11" spans="1:12" ht="12.75">
      <c r="A11" s="1">
        <v>548065</v>
      </c>
      <c r="B11" t="s">
        <v>27</v>
      </c>
      <c r="C11" s="1">
        <v>159</v>
      </c>
      <c r="D11" s="1"/>
      <c r="E11" s="1"/>
      <c r="F11" s="1"/>
      <c r="G11" s="1"/>
      <c r="H11" s="1"/>
      <c r="I11" s="1"/>
      <c r="J11" s="1">
        <f t="shared" si="0"/>
        <v>1</v>
      </c>
      <c r="K11" s="1">
        <f t="shared" si="1"/>
        <v>159</v>
      </c>
      <c r="L11" s="2">
        <f t="shared" si="2"/>
        <v>159</v>
      </c>
    </row>
    <row r="12" spans="1:12" ht="12.75">
      <c r="A12" s="1">
        <v>468940</v>
      </c>
      <c r="B12" t="s">
        <v>19</v>
      </c>
      <c r="C12" s="1"/>
      <c r="D12" s="1"/>
      <c r="E12" s="1"/>
      <c r="F12" s="1"/>
      <c r="G12" s="1"/>
      <c r="H12" s="1">
        <v>202</v>
      </c>
      <c r="I12" s="1"/>
      <c r="J12" s="1">
        <f t="shared" si="0"/>
        <v>1</v>
      </c>
      <c r="K12" s="1">
        <f t="shared" si="1"/>
        <v>202</v>
      </c>
      <c r="L12" s="2">
        <f t="shared" si="2"/>
        <v>202</v>
      </c>
    </row>
    <row r="13" spans="1:12" ht="12.75">
      <c r="A13" s="1">
        <v>453595</v>
      </c>
      <c r="B13" t="s">
        <v>20</v>
      </c>
      <c r="C13" s="1"/>
      <c r="D13" s="1"/>
      <c r="E13" s="1"/>
      <c r="F13" s="1">
        <v>203</v>
      </c>
      <c r="G13" s="1">
        <v>155</v>
      </c>
      <c r="H13" s="1"/>
      <c r="I13" s="1"/>
      <c r="J13" s="1">
        <f t="shared" si="0"/>
        <v>2</v>
      </c>
      <c r="K13" s="1">
        <f t="shared" si="1"/>
        <v>358</v>
      </c>
      <c r="L13" s="2">
        <f t="shared" si="2"/>
        <v>179</v>
      </c>
    </row>
    <row r="14" spans="1:12" ht="12.75">
      <c r="A14" s="1">
        <v>1059440</v>
      </c>
      <c r="B14" t="s">
        <v>138</v>
      </c>
      <c r="C14" s="1">
        <v>202</v>
      </c>
      <c r="D14" s="1">
        <v>172</v>
      </c>
      <c r="E14" s="1">
        <v>131</v>
      </c>
      <c r="F14" s="1"/>
      <c r="G14" s="1"/>
      <c r="H14" s="1"/>
      <c r="I14" s="1"/>
      <c r="J14" s="1">
        <f t="shared" si="0"/>
        <v>3</v>
      </c>
      <c r="K14" s="1">
        <f t="shared" si="1"/>
        <v>505</v>
      </c>
      <c r="L14" s="2">
        <f t="shared" si="2"/>
        <v>168.33333333333334</v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t="s">
        <v>23</v>
      </c>
      <c r="C16" s="22">
        <f>SUM(C5:C14)</f>
        <v>997</v>
      </c>
      <c r="D16" s="22">
        <f aca="true" t="shared" si="3" ref="D16:K16">SUM(D5:D14)</f>
        <v>975</v>
      </c>
      <c r="E16" s="22">
        <f t="shared" si="3"/>
        <v>880</v>
      </c>
      <c r="F16" s="22">
        <f t="shared" si="3"/>
        <v>968</v>
      </c>
      <c r="G16" s="22">
        <f t="shared" si="3"/>
        <v>941</v>
      </c>
      <c r="H16" s="22">
        <f t="shared" si="3"/>
        <v>988</v>
      </c>
      <c r="I16" s="22">
        <f t="shared" si="3"/>
        <v>0</v>
      </c>
      <c r="J16" s="22">
        <f t="shared" si="3"/>
        <v>30</v>
      </c>
      <c r="K16" s="22">
        <f t="shared" si="3"/>
        <v>5749</v>
      </c>
      <c r="L16" s="23">
        <f>K16/J16</f>
        <v>191.63333333333333</v>
      </c>
    </row>
    <row r="17" spans="2:12" ht="12.75">
      <c r="B17" t="s">
        <v>24</v>
      </c>
      <c r="C17" s="1">
        <v>1006</v>
      </c>
      <c r="D17" s="1">
        <v>992</v>
      </c>
      <c r="E17" s="1">
        <v>960</v>
      </c>
      <c r="F17" s="1">
        <v>1021</v>
      </c>
      <c r="G17" s="1">
        <v>948</v>
      </c>
      <c r="H17" s="1">
        <v>933</v>
      </c>
      <c r="I17" s="1"/>
      <c r="J17" s="1"/>
      <c r="K17" s="1">
        <f>SUM(C17:I17)</f>
        <v>5860</v>
      </c>
      <c r="L17" s="2">
        <f>K17/J16</f>
        <v>195.33333333333334</v>
      </c>
    </row>
    <row r="18" spans="2:12" ht="12.75">
      <c r="B18" t="s">
        <v>25</v>
      </c>
      <c r="C18" s="1">
        <f aca="true" t="shared" si="4" ref="C18:H18">IF(C16&gt;C17,3,0)</f>
        <v>0</v>
      </c>
      <c r="D18" s="1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3</v>
      </c>
      <c r="I18" s="1"/>
      <c r="J18" s="1"/>
      <c r="K18" s="1">
        <f>SUM(C18:I18)</f>
        <v>3</v>
      </c>
      <c r="L18" s="1"/>
    </row>
    <row r="19" spans="1:12" ht="12.75">
      <c r="A19" s="118" t="s">
        <v>60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1">
        <v>59617</v>
      </c>
      <c r="B20" t="s">
        <v>26</v>
      </c>
      <c r="C20" s="1">
        <v>175</v>
      </c>
      <c r="D20" s="1">
        <v>202</v>
      </c>
      <c r="E20" s="1">
        <v>232</v>
      </c>
      <c r="F20" s="1">
        <v>200</v>
      </c>
      <c r="G20" s="1">
        <v>198</v>
      </c>
      <c r="H20" s="1"/>
      <c r="I20" s="1"/>
      <c r="J20" s="1">
        <f aca="true" t="shared" si="5" ref="J20:J27">COUNT(C20:I20)</f>
        <v>5</v>
      </c>
      <c r="K20" s="1">
        <f aca="true" t="shared" si="6" ref="K20:K27">SUM(C20:I20)</f>
        <v>1007</v>
      </c>
      <c r="L20" s="2">
        <f aca="true" t="shared" si="7" ref="L20:L27">IF(K20=0,"",K20/J20)</f>
        <v>201.4</v>
      </c>
    </row>
    <row r="21" spans="1:12" ht="12.75">
      <c r="A21" s="1">
        <v>801208</v>
      </c>
      <c r="B21" t="s">
        <v>67</v>
      </c>
      <c r="C21" s="1"/>
      <c r="D21" s="1"/>
      <c r="E21" s="1"/>
      <c r="F21" s="1"/>
      <c r="G21" s="1"/>
      <c r="H21" s="1">
        <v>199</v>
      </c>
      <c r="I21" s="1"/>
      <c r="J21" s="1">
        <f t="shared" si="5"/>
        <v>1</v>
      </c>
      <c r="K21" s="1">
        <f t="shared" si="6"/>
        <v>199</v>
      </c>
      <c r="L21" s="2">
        <f t="shared" si="7"/>
        <v>199</v>
      </c>
    </row>
    <row r="22" spans="1:12" ht="12.75">
      <c r="A22" s="1">
        <v>497967</v>
      </c>
      <c r="B22" t="s">
        <v>71</v>
      </c>
      <c r="C22" s="1"/>
      <c r="D22" s="1"/>
      <c r="E22" s="1">
        <v>243</v>
      </c>
      <c r="F22" s="1">
        <v>213</v>
      </c>
      <c r="G22" s="1">
        <v>212</v>
      </c>
      <c r="H22" s="1"/>
      <c r="I22" s="1"/>
      <c r="J22" s="1">
        <f t="shared" si="5"/>
        <v>3</v>
      </c>
      <c r="K22" s="1">
        <f t="shared" si="6"/>
        <v>668</v>
      </c>
      <c r="L22" s="2">
        <f t="shared" si="7"/>
        <v>222.66666666666666</v>
      </c>
    </row>
    <row r="23" spans="1:12" ht="12.75">
      <c r="A23" s="1">
        <v>358053</v>
      </c>
      <c r="B23" t="s">
        <v>28</v>
      </c>
      <c r="C23" s="1">
        <v>191</v>
      </c>
      <c r="D23" s="1">
        <v>189</v>
      </c>
      <c r="E23" s="1">
        <v>227</v>
      </c>
      <c r="F23" s="1">
        <v>213</v>
      </c>
      <c r="G23" s="1">
        <v>201</v>
      </c>
      <c r="H23" s="1"/>
      <c r="I23" s="1"/>
      <c r="J23" s="1">
        <f>COUNT(C23:I23)</f>
        <v>5</v>
      </c>
      <c r="K23" s="1">
        <f>SUM(C23:I23)</f>
        <v>1021</v>
      </c>
      <c r="L23" s="2">
        <f>IF(K23=0,"",K23/J23)</f>
        <v>204.2</v>
      </c>
    </row>
    <row r="24" spans="1:12" ht="12.75">
      <c r="A24" s="1">
        <v>964336</v>
      </c>
      <c r="B24" t="s">
        <v>68</v>
      </c>
      <c r="C24" s="1">
        <v>202</v>
      </c>
      <c r="D24" s="1">
        <v>206</v>
      </c>
      <c r="E24" s="1">
        <v>187</v>
      </c>
      <c r="F24" s="1">
        <v>230</v>
      </c>
      <c r="G24" s="1">
        <v>209</v>
      </c>
      <c r="H24" s="1">
        <v>180</v>
      </c>
      <c r="I24" s="1"/>
      <c r="J24" s="1">
        <f t="shared" si="5"/>
        <v>6</v>
      </c>
      <c r="K24" s="1">
        <f t="shared" si="6"/>
        <v>1214</v>
      </c>
      <c r="L24" s="2">
        <f t="shared" si="7"/>
        <v>202.33333333333334</v>
      </c>
    </row>
    <row r="25" spans="1:12" ht="12.75">
      <c r="A25" s="1">
        <v>288888</v>
      </c>
      <c r="B25" t="s">
        <v>69</v>
      </c>
      <c r="C25" s="1"/>
      <c r="D25" s="1"/>
      <c r="E25" s="1"/>
      <c r="F25" s="1"/>
      <c r="G25" s="1"/>
      <c r="H25" s="1">
        <v>181</v>
      </c>
      <c r="I25" s="1"/>
      <c r="J25" s="1">
        <f t="shared" si="5"/>
        <v>1</v>
      </c>
      <c r="K25" s="1">
        <f t="shared" si="6"/>
        <v>181</v>
      </c>
      <c r="L25" s="2">
        <f t="shared" si="7"/>
        <v>181</v>
      </c>
    </row>
    <row r="26" spans="1:12" ht="12.75">
      <c r="A26" s="1">
        <v>966509</v>
      </c>
      <c r="B26" t="s">
        <v>70</v>
      </c>
      <c r="C26" s="1">
        <v>184</v>
      </c>
      <c r="D26" s="1">
        <v>167</v>
      </c>
      <c r="E26" s="1"/>
      <c r="F26" s="1"/>
      <c r="G26" s="1"/>
      <c r="H26" s="1">
        <v>192</v>
      </c>
      <c r="I26" s="1"/>
      <c r="J26" s="1">
        <f t="shared" si="5"/>
        <v>3</v>
      </c>
      <c r="K26" s="1">
        <f t="shared" si="6"/>
        <v>543</v>
      </c>
      <c r="L26" s="2">
        <f t="shared" si="7"/>
        <v>181</v>
      </c>
    </row>
    <row r="27" spans="1:12" ht="12.75">
      <c r="A27" s="1">
        <v>795429</v>
      </c>
      <c r="B27" t="s">
        <v>40</v>
      </c>
      <c r="C27" s="1">
        <v>181</v>
      </c>
      <c r="D27" s="1">
        <v>228</v>
      </c>
      <c r="E27" s="1">
        <v>179</v>
      </c>
      <c r="F27" s="1">
        <v>165</v>
      </c>
      <c r="G27" s="1">
        <v>255</v>
      </c>
      <c r="H27" s="1"/>
      <c r="I27" s="1"/>
      <c r="J27" s="1">
        <f t="shared" si="5"/>
        <v>5</v>
      </c>
      <c r="K27" s="1">
        <f t="shared" si="6"/>
        <v>1008</v>
      </c>
      <c r="L27" s="2">
        <f t="shared" si="7"/>
        <v>201.6</v>
      </c>
    </row>
    <row r="28" spans="1:12" ht="12.75">
      <c r="A28" s="1">
        <v>455474</v>
      </c>
      <c r="B28" t="s">
        <v>31</v>
      </c>
      <c r="C28" s="1"/>
      <c r="D28" s="1"/>
      <c r="E28" s="1"/>
      <c r="F28" s="1"/>
      <c r="G28" s="1"/>
      <c r="H28" s="1">
        <v>212</v>
      </c>
      <c r="I28" s="1"/>
      <c r="J28" s="1">
        <f>COUNT(C28:I28)</f>
        <v>1</v>
      </c>
      <c r="K28" s="1">
        <f>SUM(C28:I28)</f>
        <v>212</v>
      </c>
      <c r="L28" s="2">
        <f>IF(K28=0,"",K28/J28)</f>
        <v>212</v>
      </c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t="s">
        <v>23</v>
      </c>
      <c r="C31" s="22">
        <f>SUM(C20:C29)</f>
        <v>933</v>
      </c>
      <c r="D31" s="22">
        <f aca="true" t="shared" si="8" ref="D31:K31">SUM(D20:D29)</f>
        <v>992</v>
      </c>
      <c r="E31" s="22">
        <f t="shared" si="8"/>
        <v>1068</v>
      </c>
      <c r="F31" s="22">
        <f t="shared" si="8"/>
        <v>1021</v>
      </c>
      <c r="G31" s="22">
        <f t="shared" si="8"/>
        <v>1075</v>
      </c>
      <c r="H31" s="22">
        <f t="shared" si="8"/>
        <v>964</v>
      </c>
      <c r="I31" s="22">
        <f t="shared" si="8"/>
        <v>0</v>
      </c>
      <c r="J31" s="22">
        <f t="shared" si="8"/>
        <v>30</v>
      </c>
      <c r="K31" s="22">
        <f t="shared" si="8"/>
        <v>6053</v>
      </c>
      <c r="L31" s="23"/>
    </row>
    <row r="32" spans="2:12" ht="12.75">
      <c r="B32" t="s">
        <v>24</v>
      </c>
      <c r="C32" s="1">
        <v>975</v>
      </c>
      <c r="D32" s="1">
        <v>975</v>
      </c>
      <c r="E32" s="1">
        <v>981</v>
      </c>
      <c r="F32" s="1">
        <v>968</v>
      </c>
      <c r="G32" s="1">
        <v>1067</v>
      </c>
      <c r="H32" s="1">
        <v>1016</v>
      </c>
      <c r="I32" s="1"/>
      <c r="J32" s="1"/>
      <c r="K32" s="1">
        <f>SUM(C32:I32)</f>
        <v>5982</v>
      </c>
      <c r="L32" s="2"/>
    </row>
    <row r="33" spans="2:12" ht="12.75">
      <c r="B33" t="s">
        <v>25</v>
      </c>
      <c r="C33" s="1">
        <f aca="true" t="shared" si="9" ref="C33:H33">IF(C31&gt;C32,3,0)</f>
        <v>0</v>
      </c>
      <c r="D33" s="1">
        <f t="shared" si="9"/>
        <v>3</v>
      </c>
      <c r="E33" s="1">
        <f t="shared" si="9"/>
        <v>3</v>
      </c>
      <c r="F33" s="1">
        <f t="shared" si="9"/>
        <v>3</v>
      </c>
      <c r="G33" s="1">
        <f t="shared" si="9"/>
        <v>3</v>
      </c>
      <c r="H33" s="1">
        <f t="shared" si="9"/>
        <v>0</v>
      </c>
      <c r="I33" s="1"/>
      <c r="J33" s="1"/>
      <c r="K33" s="1">
        <f>SUM(C33:I33)</f>
        <v>12</v>
      </c>
      <c r="L33" s="1"/>
    </row>
    <row r="34" spans="1:12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1">
        <v>37494</v>
      </c>
      <c r="B35" t="s">
        <v>33</v>
      </c>
      <c r="C35" s="1"/>
      <c r="D35" s="1"/>
      <c r="E35" s="1">
        <v>166</v>
      </c>
      <c r="F35" s="1"/>
      <c r="G35" s="1"/>
      <c r="H35" s="1"/>
      <c r="I35" s="1"/>
      <c r="J35" s="1">
        <f aca="true" t="shared" si="10" ref="J35:J43">COUNT(C35:I35)</f>
        <v>1</v>
      </c>
      <c r="K35" s="1">
        <f aca="true" t="shared" si="11" ref="K35:K43">SUM(C35:I35)</f>
        <v>166</v>
      </c>
      <c r="L35" s="2">
        <f aca="true" t="shared" si="12" ref="L35:L43">IF(K35=0,"",K35/J35)</f>
        <v>166</v>
      </c>
    </row>
    <row r="36" spans="1:12" ht="12.75">
      <c r="A36" s="1">
        <v>50318</v>
      </c>
      <c r="B36" t="s">
        <v>34</v>
      </c>
      <c r="C36" s="1">
        <v>182</v>
      </c>
      <c r="D36" s="1">
        <v>169</v>
      </c>
      <c r="E36" s="1"/>
      <c r="F36" s="1"/>
      <c r="G36" s="1"/>
      <c r="H36" s="1"/>
      <c r="I36" s="1"/>
      <c r="J36" s="1">
        <f t="shared" si="10"/>
        <v>2</v>
      </c>
      <c r="K36" s="1">
        <f t="shared" si="11"/>
        <v>351</v>
      </c>
      <c r="L36" s="2">
        <f t="shared" si="12"/>
        <v>175.5</v>
      </c>
    </row>
    <row r="37" spans="1:12" ht="12.75">
      <c r="A37" s="1">
        <v>6270</v>
      </c>
      <c r="B37" t="s">
        <v>35</v>
      </c>
      <c r="C37" s="1">
        <v>242</v>
      </c>
      <c r="D37" s="1">
        <v>268</v>
      </c>
      <c r="E37" s="1">
        <v>225</v>
      </c>
      <c r="F37" s="1">
        <v>166</v>
      </c>
      <c r="G37" s="1">
        <v>192</v>
      </c>
      <c r="H37" s="1">
        <v>205</v>
      </c>
      <c r="I37" s="1"/>
      <c r="J37" s="1">
        <f t="shared" si="10"/>
        <v>6</v>
      </c>
      <c r="K37" s="1">
        <f t="shared" si="11"/>
        <v>1298</v>
      </c>
      <c r="L37" s="2">
        <f t="shared" si="12"/>
        <v>216.33333333333334</v>
      </c>
    </row>
    <row r="38" spans="1:12" ht="12.75">
      <c r="A38" s="1">
        <v>470074</v>
      </c>
      <c r="B38" t="s">
        <v>36</v>
      </c>
      <c r="C38" s="1">
        <v>224</v>
      </c>
      <c r="D38" s="1">
        <v>156</v>
      </c>
      <c r="E38" s="1"/>
      <c r="F38" s="1">
        <v>221</v>
      </c>
      <c r="G38" s="1">
        <v>194</v>
      </c>
      <c r="H38" s="1">
        <v>190</v>
      </c>
      <c r="I38" s="1"/>
      <c r="J38" s="1">
        <f t="shared" si="10"/>
        <v>5</v>
      </c>
      <c r="K38" s="1">
        <f t="shared" si="11"/>
        <v>985</v>
      </c>
      <c r="L38" s="2">
        <f t="shared" si="12"/>
        <v>197</v>
      </c>
    </row>
    <row r="39" spans="1:12" ht="12.75">
      <c r="A39" s="1">
        <v>188956</v>
      </c>
      <c r="B39" t="s">
        <v>38</v>
      </c>
      <c r="C39" s="1"/>
      <c r="D39" s="1"/>
      <c r="E39" s="1">
        <v>182</v>
      </c>
      <c r="F39" s="1">
        <v>199</v>
      </c>
      <c r="G39" s="1">
        <v>227</v>
      </c>
      <c r="H39" s="1">
        <v>203</v>
      </c>
      <c r="I39" s="1"/>
      <c r="J39" s="1">
        <f t="shared" si="10"/>
        <v>4</v>
      </c>
      <c r="K39" s="1">
        <f t="shared" si="11"/>
        <v>811</v>
      </c>
      <c r="L39" s="2">
        <f t="shared" si="12"/>
        <v>202.75</v>
      </c>
    </row>
    <row r="40" spans="1:12" ht="12.75">
      <c r="A40" s="1">
        <v>949523</v>
      </c>
      <c r="B40" t="s">
        <v>39</v>
      </c>
      <c r="C40" s="1">
        <v>199</v>
      </c>
      <c r="D40" s="1">
        <v>215</v>
      </c>
      <c r="E40" s="1">
        <v>214</v>
      </c>
      <c r="F40" s="1">
        <v>172</v>
      </c>
      <c r="G40" s="1">
        <v>143</v>
      </c>
      <c r="H40" s="1"/>
      <c r="I40" s="1"/>
      <c r="J40" s="1">
        <f t="shared" si="10"/>
        <v>5</v>
      </c>
      <c r="K40" s="1">
        <f t="shared" si="11"/>
        <v>943</v>
      </c>
      <c r="L40" s="2">
        <f t="shared" si="12"/>
        <v>188.6</v>
      </c>
    </row>
    <row r="41" spans="1:12" ht="12.75">
      <c r="A41" s="1">
        <v>912859</v>
      </c>
      <c r="B41" t="s">
        <v>54</v>
      </c>
      <c r="C41" s="1"/>
      <c r="D41" s="1">
        <v>200</v>
      </c>
      <c r="E41" s="1">
        <v>194</v>
      </c>
      <c r="F41" s="1">
        <v>153</v>
      </c>
      <c r="G41" s="1"/>
      <c r="H41" s="1">
        <v>174</v>
      </c>
      <c r="I41" s="1"/>
      <c r="J41" s="1">
        <f t="shared" si="10"/>
        <v>4</v>
      </c>
      <c r="K41" s="1">
        <f t="shared" si="11"/>
        <v>721</v>
      </c>
      <c r="L41" s="2">
        <f t="shared" si="12"/>
        <v>180.25</v>
      </c>
    </row>
    <row r="42" spans="1:12" ht="12.75">
      <c r="A42" s="1">
        <v>1183850</v>
      </c>
      <c r="B42" t="s">
        <v>55</v>
      </c>
      <c r="C42" s="1">
        <v>159</v>
      </c>
      <c r="D42" s="1"/>
      <c r="E42" s="1"/>
      <c r="F42" s="1"/>
      <c r="G42" s="1">
        <v>192</v>
      </c>
      <c r="H42" s="1">
        <v>244</v>
      </c>
      <c r="I42" s="1"/>
      <c r="J42" s="1">
        <f t="shared" si="10"/>
        <v>3</v>
      </c>
      <c r="K42" s="1">
        <f t="shared" si="11"/>
        <v>595</v>
      </c>
      <c r="L42" s="2">
        <f t="shared" si="12"/>
        <v>198.33333333333334</v>
      </c>
    </row>
    <row r="43" spans="1:12" ht="12.75">
      <c r="A43" s="1">
        <v>382523</v>
      </c>
      <c r="B43" t="s">
        <v>37</v>
      </c>
      <c r="C43" s="1"/>
      <c r="D43" s="1"/>
      <c r="E43" s="1"/>
      <c r="F43" s="1"/>
      <c r="G43" s="1"/>
      <c r="H43" s="1"/>
      <c r="I43" s="1"/>
      <c r="J43" s="1">
        <f t="shared" si="10"/>
        <v>0</v>
      </c>
      <c r="K43" s="1">
        <f t="shared" si="11"/>
        <v>0</v>
      </c>
      <c r="L43" s="2">
        <f t="shared" si="12"/>
      </c>
    </row>
    <row r="44" spans="1:12" ht="12.75">
      <c r="A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t="s">
        <v>23</v>
      </c>
      <c r="C46" s="22">
        <f>SUM(C35:C44)</f>
        <v>1006</v>
      </c>
      <c r="D46" s="22">
        <f aca="true" t="shared" si="13" ref="D46:K46">SUM(D35:D44)</f>
        <v>1008</v>
      </c>
      <c r="E46" s="22">
        <f t="shared" si="13"/>
        <v>981</v>
      </c>
      <c r="F46" s="22">
        <f t="shared" si="13"/>
        <v>911</v>
      </c>
      <c r="G46" s="22">
        <f t="shared" si="13"/>
        <v>948</v>
      </c>
      <c r="H46" s="22">
        <f t="shared" si="13"/>
        <v>1016</v>
      </c>
      <c r="I46" s="22"/>
      <c r="J46" s="22">
        <f t="shared" si="13"/>
        <v>30</v>
      </c>
      <c r="K46" s="22">
        <f t="shared" si="13"/>
        <v>5870</v>
      </c>
      <c r="L46" s="23">
        <f>K46/J46</f>
        <v>195.66666666666666</v>
      </c>
    </row>
    <row r="47" spans="2:12" ht="12.75">
      <c r="B47" t="s">
        <v>24</v>
      </c>
      <c r="C47" s="1">
        <v>997</v>
      </c>
      <c r="D47" s="1">
        <v>1031</v>
      </c>
      <c r="E47" s="1">
        <v>1068</v>
      </c>
      <c r="F47" s="1">
        <v>940</v>
      </c>
      <c r="G47" s="1">
        <v>941</v>
      </c>
      <c r="H47" s="1">
        <v>964</v>
      </c>
      <c r="I47" s="1"/>
      <c r="J47" s="1"/>
      <c r="K47" s="1">
        <f>SUM(C47:I47)</f>
        <v>5941</v>
      </c>
      <c r="L47" s="2">
        <f>K47/J46</f>
        <v>198.03333333333333</v>
      </c>
    </row>
    <row r="48" spans="2:12" ht="12.75">
      <c r="B48" t="s">
        <v>25</v>
      </c>
      <c r="C48" s="1">
        <f aca="true" t="shared" si="14" ref="C48:H48">IF(C46&gt;C47,3,0)</f>
        <v>3</v>
      </c>
      <c r="D48" s="1">
        <f t="shared" si="14"/>
        <v>0</v>
      </c>
      <c r="E48" s="1">
        <f t="shared" si="14"/>
        <v>0</v>
      </c>
      <c r="F48" s="1">
        <f t="shared" si="14"/>
        <v>0</v>
      </c>
      <c r="G48" s="1">
        <f t="shared" si="14"/>
        <v>3</v>
      </c>
      <c r="H48" s="1">
        <f t="shared" si="14"/>
        <v>3</v>
      </c>
      <c r="I48" s="1"/>
      <c r="J48" s="1"/>
      <c r="K48" s="1">
        <f>SUM(C48:I48)</f>
        <v>9</v>
      </c>
      <c r="L48" s="1"/>
    </row>
    <row r="49" spans="1:12" ht="12.75">
      <c r="A49" s="119" t="s">
        <v>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39">
        <v>564664</v>
      </c>
      <c r="B50" s="40" t="s">
        <v>29</v>
      </c>
      <c r="C50" s="1">
        <v>212</v>
      </c>
      <c r="D50" s="1">
        <v>207</v>
      </c>
      <c r="E50" s="1">
        <v>175</v>
      </c>
      <c r="F50" s="1">
        <v>214</v>
      </c>
      <c r="G50" s="1">
        <v>227</v>
      </c>
      <c r="H50" s="1">
        <v>193</v>
      </c>
      <c r="I50" s="1"/>
      <c r="J50" s="1">
        <f aca="true" t="shared" si="15" ref="J50:J58">COUNT(C50:I50)</f>
        <v>6</v>
      </c>
      <c r="K50" s="1">
        <f aca="true" t="shared" si="16" ref="K50:K58">SUM(C50:I50)</f>
        <v>1228</v>
      </c>
      <c r="L50" s="2">
        <f aca="true" t="shared" si="17" ref="L50:L58">IF(K50=0,"",K50/J50)</f>
        <v>204.66666666666666</v>
      </c>
    </row>
    <row r="51" spans="1:12" ht="12.75">
      <c r="A51" s="39">
        <v>57207</v>
      </c>
      <c r="B51" s="40" t="s">
        <v>82</v>
      </c>
      <c r="C51" s="1"/>
      <c r="D51" s="1"/>
      <c r="E51" s="1"/>
      <c r="F51" s="1"/>
      <c r="G51" s="1"/>
      <c r="H51" s="1"/>
      <c r="I51" s="1"/>
      <c r="J51" s="1">
        <f t="shared" si="15"/>
        <v>0</v>
      </c>
      <c r="K51" s="1">
        <f t="shared" si="16"/>
        <v>0</v>
      </c>
      <c r="L51" s="2">
        <f t="shared" si="17"/>
      </c>
    </row>
    <row r="52" spans="1:12" ht="12.75">
      <c r="A52" s="39">
        <v>492361</v>
      </c>
      <c r="B52" s="40" t="s">
        <v>83</v>
      </c>
      <c r="C52" s="1"/>
      <c r="D52" s="1"/>
      <c r="E52" s="1">
        <v>236</v>
      </c>
      <c r="F52" s="1"/>
      <c r="G52" s="1">
        <v>204</v>
      </c>
      <c r="H52" s="1">
        <v>155</v>
      </c>
      <c r="I52" s="1"/>
      <c r="J52" s="1">
        <f t="shared" si="15"/>
        <v>3</v>
      </c>
      <c r="K52" s="1">
        <f t="shared" si="16"/>
        <v>595</v>
      </c>
      <c r="L52" s="2">
        <f t="shared" si="17"/>
        <v>198.33333333333334</v>
      </c>
    </row>
    <row r="53" spans="1:12" ht="12.75">
      <c r="A53" s="39">
        <v>766828</v>
      </c>
      <c r="B53" s="40" t="s">
        <v>30</v>
      </c>
      <c r="C53" s="1">
        <v>200</v>
      </c>
      <c r="D53" s="1">
        <v>182</v>
      </c>
      <c r="E53" s="1">
        <v>137</v>
      </c>
      <c r="F53" s="1">
        <v>207</v>
      </c>
      <c r="G53" s="1">
        <v>214</v>
      </c>
      <c r="H53" s="1">
        <v>194</v>
      </c>
      <c r="I53" s="1"/>
      <c r="J53" s="1">
        <f t="shared" si="15"/>
        <v>6</v>
      </c>
      <c r="K53" s="1">
        <f t="shared" si="16"/>
        <v>1134</v>
      </c>
      <c r="L53" s="2">
        <f t="shared" si="17"/>
        <v>189</v>
      </c>
    </row>
    <row r="54" spans="1:12" ht="12.75">
      <c r="A54" s="39">
        <v>58602</v>
      </c>
      <c r="B54" s="40" t="s">
        <v>129</v>
      </c>
      <c r="C54" s="1">
        <v>206</v>
      </c>
      <c r="D54" s="1">
        <v>188</v>
      </c>
      <c r="E54" s="1"/>
      <c r="F54" s="1">
        <v>136</v>
      </c>
      <c r="G54" s="1"/>
      <c r="H54" s="1"/>
      <c r="I54" s="1"/>
      <c r="J54" s="1">
        <f t="shared" si="15"/>
        <v>3</v>
      </c>
      <c r="K54" s="1">
        <f t="shared" si="16"/>
        <v>530</v>
      </c>
      <c r="L54" s="2">
        <f t="shared" si="17"/>
        <v>176.66666666666666</v>
      </c>
    </row>
    <row r="55" spans="1:12" ht="12.75">
      <c r="A55" s="39">
        <v>670103</v>
      </c>
      <c r="B55" s="40" t="s">
        <v>84</v>
      </c>
      <c r="C55" s="1"/>
      <c r="D55" s="1"/>
      <c r="E55" s="1"/>
      <c r="F55" s="1"/>
      <c r="G55" s="1"/>
      <c r="H55" s="1"/>
      <c r="I55" s="1"/>
      <c r="J55" s="1">
        <f t="shared" si="15"/>
        <v>0</v>
      </c>
      <c r="K55" s="1">
        <f t="shared" si="16"/>
        <v>0</v>
      </c>
      <c r="L55" s="2">
        <f t="shared" si="17"/>
      </c>
    </row>
    <row r="56" spans="1:12" ht="12.75">
      <c r="A56" s="39">
        <v>488658</v>
      </c>
      <c r="B56" s="40" t="s">
        <v>130</v>
      </c>
      <c r="C56" s="1">
        <v>186</v>
      </c>
      <c r="D56" s="1">
        <v>209</v>
      </c>
      <c r="E56" s="1">
        <v>201</v>
      </c>
      <c r="F56" s="1">
        <v>179</v>
      </c>
      <c r="G56" s="1">
        <v>204</v>
      </c>
      <c r="H56" s="1">
        <v>157</v>
      </c>
      <c r="I56" s="1"/>
      <c r="J56" s="1">
        <f t="shared" si="15"/>
        <v>6</v>
      </c>
      <c r="K56" s="1">
        <f t="shared" si="16"/>
        <v>1136</v>
      </c>
      <c r="L56" s="2">
        <f t="shared" si="17"/>
        <v>189.33333333333334</v>
      </c>
    </row>
    <row r="57" spans="1:12" ht="12.75">
      <c r="A57" s="39">
        <v>360716</v>
      </c>
      <c r="B57" s="40" t="s">
        <v>85</v>
      </c>
      <c r="C57" s="1"/>
      <c r="D57" s="1"/>
      <c r="E57" s="1"/>
      <c r="F57" s="1"/>
      <c r="G57" s="1"/>
      <c r="H57" s="1"/>
      <c r="I57" s="1"/>
      <c r="J57" s="1">
        <f t="shared" si="15"/>
        <v>0</v>
      </c>
      <c r="K57" s="1">
        <f t="shared" si="16"/>
        <v>0</v>
      </c>
      <c r="L57" s="2">
        <f t="shared" si="17"/>
      </c>
    </row>
    <row r="58" spans="1:12" ht="12.75">
      <c r="A58" s="39">
        <v>1185098</v>
      </c>
      <c r="B58" s="40" t="s">
        <v>56</v>
      </c>
      <c r="C58" s="1">
        <v>171</v>
      </c>
      <c r="D58" s="1">
        <v>245</v>
      </c>
      <c r="E58" s="1">
        <v>211</v>
      </c>
      <c r="F58" s="1">
        <v>204</v>
      </c>
      <c r="G58" s="1">
        <v>218</v>
      </c>
      <c r="H58" s="1">
        <v>234</v>
      </c>
      <c r="I58" s="1"/>
      <c r="J58" s="1">
        <f t="shared" si="15"/>
        <v>6</v>
      </c>
      <c r="K58" s="1">
        <f t="shared" si="16"/>
        <v>1283</v>
      </c>
      <c r="L58" s="2">
        <f t="shared" si="17"/>
        <v>213.83333333333334</v>
      </c>
    </row>
    <row r="59" spans="1:12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t="s">
        <v>23</v>
      </c>
      <c r="C61" s="22">
        <f aca="true" t="shared" si="18" ref="C61:K61">SUM(C50:C59)</f>
        <v>975</v>
      </c>
      <c r="D61" s="22">
        <f t="shared" si="18"/>
        <v>1031</v>
      </c>
      <c r="E61" s="22">
        <f t="shared" si="18"/>
        <v>960</v>
      </c>
      <c r="F61" s="22">
        <f t="shared" si="18"/>
        <v>940</v>
      </c>
      <c r="G61" s="22">
        <f t="shared" si="18"/>
        <v>1067</v>
      </c>
      <c r="H61" s="22">
        <f t="shared" si="18"/>
        <v>933</v>
      </c>
      <c r="I61" s="22"/>
      <c r="J61" s="22">
        <f t="shared" si="18"/>
        <v>30</v>
      </c>
      <c r="K61" s="22">
        <f t="shared" si="18"/>
        <v>5906</v>
      </c>
      <c r="L61" s="23">
        <f>K61/J61</f>
        <v>196.86666666666667</v>
      </c>
    </row>
    <row r="62" spans="2:12" ht="12.75">
      <c r="B62" t="s">
        <v>24</v>
      </c>
      <c r="C62" s="1">
        <v>933</v>
      </c>
      <c r="D62" s="1">
        <v>1008</v>
      </c>
      <c r="E62" s="1">
        <v>880</v>
      </c>
      <c r="F62" s="1">
        <v>911</v>
      </c>
      <c r="G62" s="1">
        <v>1075</v>
      </c>
      <c r="H62" s="1">
        <v>988</v>
      </c>
      <c r="I62" s="1"/>
      <c r="J62" s="1"/>
      <c r="K62" s="1">
        <f>SUM(C62:I62)</f>
        <v>5795</v>
      </c>
      <c r="L62" s="2">
        <f>K62/J61</f>
        <v>193.16666666666666</v>
      </c>
    </row>
    <row r="63" spans="2:12" ht="12.75">
      <c r="B63" t="s">
        <v>25</v>
      </c>
      <c r="C63" s="1">
        <f aca="true" t="shared" si="19" ref="C63:H63">IF(C61&gt;C62,3,0)</f>
        <v>3</v>
      </c>
      <c r="D63" s="1">
        <f t="shared" si="19"/>
        <v>3</v>
      </c>
      <c r="E63" s="1">
        <f t="shared" si="19"/>
        <v>3</v>
      </c>
      <c r="F63" s="1">
        <f t="shared" si="19"/>
        <v>3</v>
      </c>
      <c r="G63" s="1">
        <f t="shared" si="19"/>
        <v>0</v>
      </c>
      <c r="H63" s="1">
        <f t="shared" si="19"/>
        <v>0</v>
      </c>
      <c r="I63" s="1"/>
      <c r="J63" s="1"/>
      <c r="K63" s="1">
        <f>SUM(C63:I63)</f>
        <v>12</v>
      </c>
      <c r="L63" s="1"/>
    </row>
    <row r="64" spans="1:12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39">
        <v>911097</v>
      </c>
      <c r="B65" s="40" t="s">
        <v>86</v>
      </c>
      <c r="C65" s="1"/>
      <c r="D65" s="1"/>
      <c r="E65" s="1"/>
      <c r="F65" s="1"/>
      <c r="G65" s="1"/>
      <c r="H65" s="1"/>
      <c r="I65" s="1"/>
      <c r="J65" s="1">
        <f>COUNT(C65:I65)</f>
        <v>0</v>
      </c>
      <c r="K65" s="1">
        <f>SUM(C65:I65)</f>
        <v>0</v>
      </c>
      <c r="L65" s="2">
        <f aca="true" t="shared" si="20" ref="L65:L72">IF(K65=0,"",K65/J65)</f>
      </c>
    </row>
    <row r="66" spans="1:12" ht="12.75">
      <c r="A66" s="39">
        <v>1102087</v>
      </c>
      <c r="B66" s="40" t="s">
        <v>87</v>
      </c>
      <c r="C66" s="1"/>
      <c r="D66" s="1"/>
      <c r="E66" s="1"/>
      <c r="F66" s="1"/>
      <c r="G66" s="1"/>
      <c r="H66" s="1"/>
      <c r="I66" s="1"/>
      <c r="J66" s="1">
        <f aca="true" t="shared" si="21" ref="J66:J72">COUNT(C66:I66)</f>
        <v>0</v>
      </c>
      <c r="K66" s="1">
        <f aca="true" t="shared" si="22" ref="K66:K72">SUM(C66:I66)</f>
        <v>0</v>
      </c>
      <c r="L66" s="2">
        <f t="shared" si="20"/>
      </c>
    </row>
    <row r="67" spans="1:12" ht="12.75">
      <c r="A67" s="39">
        <v>60496</v>
      </c>
      <c r="B67" s="40" t="s">
        <v>88</v>
      </c>
      <c r="C67" s="1"/>
      <c r="D67" s="1"/>
      <c r="E67" s="1"/>
      <c r="F67" s="1"/>
      <c r="G67" s="1"/>
      <c r="H67" s="1"/>
      <c r="I67" s="1"/>
      <c r="J67" s="1">
        <f t="shared" si="21"/>
        <v>0</v>
      </c>
      <c r="K67" s="1">
        <f t="shared" si="22"/>
        <v>0</v>
      </c>
      <c r="L67" s="2">
        <f t="shared" si="20"/>
      </c>
    </row>
    <row r="68" spans="1:12" ht="12.75">
      <c r="A68" s="39">
        <v>670308</v>
      </c>
      <c r="B68" s="40" t="s">
        <v>89</v>
      </c>
      <c r="C68" s="1"/>
      <c r="D68" s="1"/>
      <c r="E68" s="1"/>
      <c r="F68" s="1"/>
      <c r="G68" s="1"/>
      <c r="H68" s="1"/>
      <c r="I68" s="1"/>
      <c r="J68" s="1">
        <f t="shared" si="21"/>
        <v>0</v>
      </c>
      <c r="K68" s="1">
        <f t="shared" si="22"/>
        <v>0</v>
      </c>
      <c r="L68" s="2">
        <f t="shared" si="20"/>
      </c>
    </row>
    <row r="69" spans="1:12" ht="12.75">
      <c r="A69" s="39">
        <v>261785</v>
      </c>
      <c r="B69" s="40" t="s">
        <v>90</v>
      </c>
      <c r="C69" s="1"/>
      <c r="D69" s="1"/>
      <c r="E69" s="1"/>
      <c r="F69" s="1"/>
      <c r="G69" s="1"/>
      <c r="H69" s="1"/>
      <c r="I69" s="1"/>
      <c r="J69" s="1">
        <f t="shared" si="21"/>
        <v>0</v>
      </c>
      <c r="K69" s="1">
        <f t="shared" si="22"/>
        <v>0</v>
      </c>
      <c r="L69" s="2">
        <f t="shared" si="20"/>
      </c>
    </row>
    <row r="70" spans="1:12" ht="12.75">
      <c r="A70" s="39">
        <v>494658</v>
      </c>
      <c r="B70" s="40" t="s">
        <v>92</v>
      </c>
      <c r="C70" s="1"/>
      <c r="D70" s="1"/>
      <c r="E70" s="1"/>
      <c r="F70" s="1"/>
      <c r="G70" s="1"/>
      <c r="H70" s="1"/>
      <c r="I70" s="1"/>
      <c r="J70" s="1">
        <f>COUNT(C70:I70)</f>
        <v>0</v>
      </c>
      <c r="K70" s="1">
        <f>SUM(C70:I70)</f>
        <v>0</v>
      </c>
      <c r="L70" s="2">
        <f>IF(K70=0,"",K70/J70)</f>
      </c>
    </row>
    <row r="71" spans="1:12" ht="12.75">
      <c r="A71" s="39">
        <v>91642</v>
      </c>
      <c r="B71" s="40" t="s">
        <v>91</v>
      </c>
      <c r="C71" s="1"/>
      <c r="D71" s="1"/>
      <c r="E71" s="1"/>
      <c r="F71" s="1"/>
      <c r="G71" s="1"/>
      <c r="H71" s="1"/>
      <c r="I71" s="1"/>
      <c r="J71" s="1">
        <f>COUNT(C71:I71)</f>
        <v>0</v>
      </c>
      <c r="K71" s="1">
        <f>SUM(C71:I71)</f>
        <v>0</v>
      </c>
      <c r="L71" s="2">
        <f>IF(K71=0,"",K71/J71)</f>
      </c>
    </row>
    <row r="72" spans="1:12" ht="12.75">
      <c r="A72" s="39">
        <v>1021125</v>
      </c>
      <c r="B72" s="40" t="s">
        <v>93</v>
      </c>
      <c r="C72" s="1"/>
      <c r="D72" s="1"/>
      <c r="E72" s="1"/>
      <c r="F72" s="1"/>
      <c r="G72" s="1"/>
      <c r="H72" s="1"/>
      <c r="I72" s="1"/>
      <c r="J72" s="1">
        <f t="shared" si="21"/>
        <v>0</v>
      </c>
      <c r="K72" s="1">
        <f t="shared" si="22"/>
        <v>0</v>
      </c>
      <c r="L72" s="2">
        <f t="shared" si="20"/>
      </c>
    </row>
    <row r="74" spans="1:12" ht="12.75">
      <c r="A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t="s">
        <v>23</v>
      </c>
      <c r="C76" s="22">
        <f>SUM(C65:C74)</f>
        <v>0</v>
      </c>
      <c r="D76" s="22">
        <f aca="true" t="shared" si="23" ref="D76:K76">SUM(D65:D74)</f>
        <v>0</v>
      </c>
      <c r="E76" s="22">
        <f t="shared" si="23"/>
        <v>0</v>
      </c>
      <c r="F76" s="22">
        <f t="shared" si="23"/>
        <v>0</v>
      </c>
      <c r="G76" s="22">
        <f t="shared" si="23"/>
        <v>0</v>
      </c>
      <c r="H76" s="22">
        <f t="shared" si="23"/>
        <v>0</v>
      </c>
      <c r="I76" s="22"/>
      <c r="J76" s="22">
        <f t="shared" si="23"/>
        <v>0</v>
      </c>
      <c r="K76" s="22">
        <f t="shared" si="23"/>
        <v>0</v>
      </c>
      <c r="L76" s="23" t="e">
        <f>K76/J76</f>
        <v>#DIV/0!</v>
      </c>
    </row>
    <row r="77" spans="2:12" ht="12.75">
      <c r="B77" t="s">
        <v>24</v>
      </c>
      <c r="C77" s="1">
        <v>1033</v>
      </c>
      <c r="D77" s="1">
        <v>841</v>
      </c>
      <c r="E77" s="1">
        <v>987</v>
      </c>
      <c r="F77" s="1">
        <v>941</v>
      </c>
      <c r="G77" s="1">
        <v>941</v>
      </c>
      <c r="H77" s="1">
        <v>1039</v>
      </c>
      <c r="I77" s="1"/>
      <c r="J77" s="1"/>
      <c r="K77" s="1">
        <f>SUM(C77:I77)</f>
        <v>5782</v>
      </c>
      <c r="L77" s="2" t="e">
        <f>K77/J76</f>
        <v>#DIV/0!</v>
      </c>
    </row>
    <row r="78" spans="2:12" ht="12.75">
      <c r="B78" t="s">
        <v>25</v>
      </c>
      <c r="C78" s="1">
        <f aca="true" t="shared" si="24" ref="C78:H78">IF(C76&gt;C77,3,0)</f>
        <v>0</v>
      </c>
      <c r="D78" s="1">
        <f t="shared" si="24"/>
        <v>0</v>
      </c>
      <c r="E78" s="1">
        <f t="shared" si="24"/>
        <v>0</v>
      </c>
      <c r="F78" s="1">
        <f t="shared" si="24"/>
        <v>0</v>
      </c>
      <c r="G78" s="1">
        <f t="shared" si="24"/>
        <v>0</v>
      </c>
      <c r="H78" s="1">
        <f t="shared" si="24"/>
        <v>0</v>
      </c>
      <c r="I78" s="1"/>
      <c r="J78" s="1"/>
      <c r="K78" s="1">
        <f>SUM(C78:I78)</f>
        <v>0</v>
      </c>
      <c r="L78" s="1"/>
    </row>
    <row r="79" spans="1:12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2.75">
      <c r="A80" s="39">
        <v>626716</v>
      </c>
      <c r="B80" s="40" t="s">
        <v>131</v>
      </c>
      <c r="C80" s="1"/>
      <c r="D80" s="1"/>
      <c r="E80" s="1"/>
      <c r="F80" s="1"/>
      <c r="G80" s="1"/>
      <c r="H80" s="1"/>
      <c r="I80" s="1"/>
      <c r="J80" s="1">
        <f>COUNT(C80:I80)</f>
        <v>0</v>
      </c>
      <c r="K80" s="1">
        <f>SUM(C80:I80)</f>
        <v>0</v>
      </c>
      <c r="L80" s="2">
        <f aca="true" t="shared" si="25" ref="L80:L88">IF(K80=0,"",K80/J80)</f>
      </c>
    </row>
    <row r="81" spans="1:12" ht="12.75">
      <c r="A81" s="39">
        <v>398772</v>
      </c>
      <c r="B81" s="40" t="s">
        <v>94</v>
      </c>
      <c r="C81" s="1">
        <v>160</v>
      </c>
      <c r="D81" s="1"/>
      <c r="E81" s="1"/>
      <c r="F81" s="1"/>
      <c r="G81" s="1">
        <v>174</v>
      </c>
      <c r="H81" s="1">
        <v>179</v>
      </c>
      <c r="I81" s="1"/>
      <c r="J81" s="1">
        <f aca="true" t="shared" si="26" ref="J81:J86">COUNT(C81:I81)</f>
        <v>3</v>
      </c>
      <c r="K81" s="1">
        <f aca="true" t="shared" si="27" ref="K81:K86">SUM(C81:I81)</f>
        <v>513</v>
      </c>
      <c r="L81" s="2">
        <f t="shared" si="25"/>
        <v>171</v>
      </c>
    </row>
    <row r="82" spans="1:12" ht="12.75">
      <c r="A82" s="39">
        <v>739642</v>
      </c>
      <c r="B82" s="40" t="s">
        <v>139</v>
      </c>
      <c r="C82" s="1"/>
      <c r="D82" s="1"/>
      <c r="E82" s="1"/>
      <c r="F82" s="1"/>
      <c r="G82" s="1"/>
      <c r="H82" s="1"/>
      <c r="I82" s="1"/>
      <c r="J82" s="1">
        <f t="shared" si="26"/>
        <v>0</v>
      </c>
      <c r="K82" s="1">
        <f t="shared" si="27"/>
        <v>0</v>
      </c>
      <c r="L82" s="2">
        <f t="shared" si="25"/>
      </c>
    </row>
    <row r="83" spans="1:12" ht="12.75">
      <c r="A83" s="39">
        <v>739634</v>
      </c>
      <c r="B83" s="40" t="s">
        <v>95</v>
      </c>
      <c r="C83" s="1">
        <v>236</v>
      </c>
      <c r="D83" s="1">
        <v>154</v>
      </c>
      <c r="E83" s="1">
        <v>201</v>
      </c>
      <c r="F83" s="1">
        <v>214</v>
      </c>
      <c r="G83" s="1">
        <v>175</v>
      </c>
      <c r="H83" s="1">
        <v>138</v>
      </c>
      <c r="I83" s="1"/>
      <c r="J83" s="1">
        <f t="shared" si="26"/>
        <v>6</v>
      </c>
      <c r="K83" s="1">
        <f t="shared" si="27"/>
        <v>1118</v>
      </c>
      <c r="L83" s="2">
        <f t="shared" si="25"/>
        <v>186.33333333333334</v>
      </c>
    </row>
    <row r="84" spans="1:12" ht="12.75">
      <c r="A84" s="39">
        <v>408778</v>
      </c>
      <c r="B84" s="40" t="s">
        <v>96</v>
      </c>
      <c r="C84" s="1"/>
      <c r="D84" s="1"/>
      <c r="E84" s="1"/>
      <c r="F84" s="1"/>
      <c r="G84" s="1"/>
      <c r="H84" s="1"/>
      <c r="I84" s="1"/>
      <c r="J84" s="1">
        <f t="shared" si="26"/>
        <v>0</v>
      </c>
      <c r="K84" s="1">
        <f t="shared" si="27"/>
        <v>0</v>
      </c>
      <c r="L84" s="2">
        <f t="shared" si="25"/>
      </c>
    </row>
    <row r="85" spans="1:12" ht="12.75">
      <c r="A85" s="39">
        <v>981451</v>
      </c>
      <c r="B85" s="40" t="s">
        <v>97</v>
      </c>
      <c r="C85" s="1">
        <v>205</v>
      </c>
      <c r="D85" s="1">
        <v>153</v>
      </c>
      <c r="E85" s="1">
        <v>215</v>
      </c>
      <c r="F85" s="1">
        <v>172</v>
      </c>
      <c r="G85" s="1">
        <v>172</v>
      </c>
      <c r="H85" s="1">
        <v>176</v>
      </c>
      <c r="I85" s="1"/>
      <c r="J85" s="1">
        <f t="shared" si="26"/>
        <v>6</v>
      </c>
      <c r="K85" s="1">
        <f t="shared" si="27"/>
        <v>1093</v>
      </c>
      <c r="L85" s="2">
        <f t="shared" si="25"/>
        <v>182.16666666666666</v>
      </c>
    </row>
    <row r="86" spans="1:12" ht="12.75">
      <c r="A86" s="39">
        <v>438758</v>
      </c>
      <c r="B86" s="40" t="s">
        <v>98</v>
      </c>
      <c r="C86" s="1">
        <v>235</v>
      </c>
      <c r="D86" s="1">
        <v>158</v>
      </c>
      <c r="E86" s="1">
        <v>203</v>
      </c>
      <c r="F86" s="1">
        <v>211</v>
      </c>
      <c r="G86" s="1">
        <v>226</v>
      </c>
      <c r="H86" s="1">
        <v>183</v>
      </c>
      <c r="I86" s="1"/>
      <c r="J86" s="1">
        <f t="shared" si="26"/>
        <v>6</v>
      </c>
      <c r="K86" s="1">
        <f t="shared" si="27"/>
        <v>1216</v>
      </c>
      <c r="L86" s="2">
        <f t="shared" si="25"/>
        <v>202.66666666666666</v>
      </c>
    </row>
    <row r="87" spans="1:12" ht="12.75">
      <c r="A87" s="39">
        <v>696226</v>
      </c>
      <c r="B87" s="40" t="s">
        <v>99</v>
      </c>
      <c r="C87" s="1">
        <v>211</v>
      </c>
      <c r="D87" s="1">
        <v>188</v>
      </c>
      <c r="E87" s="1">
        <v>195</v>
      </c>
      <c r="F87" s="1">
        <v>192</v>
      </c>
      <c r="G87" s="1"/>
      <c r="H87" s="1"/>
      <c r="I87" s="1"/>
      <c r="J87" s="1">
        <f>COUNT(C87:I87)</f>
        <v>4</v>
      </c>
      <c r="K87" s="1">
        <f>SUM(C87:I87)</f>
        <v>786</v>
      </c>
      <c r="L87" s="2">
        <f t="shared" si="25"/>
        <v>196.5</v>
      </c>
    </row>
    <row r="88" spans="1:12" ht="12.75">
      <c r="A88" s="39">
        <v>856312</v>
      </c>
      <c r="B88" s="40" t="s">
        <v>100</v>
      </c>
      <c r="D88" s="1">
        <v>188</v>
      </c>
      <c r="E88" s="1">
        <v>149</v>
      </c>
      <c r="F88" s="1">
        <v>152</v>
      </c>
      <c r="G88" s="1">
        <v>217</v>
      </c>
      <c r="H88" s="1">
        <v>235</v>
      </c>
      <c r="J88" s="1">
        <f>COUNT(C88:I88)</f>
        <v>5</v>
      </c>
      <c r="K88" s="1">
        <f>SUM(C88:I88)</f>
        <v>941</v>
      </c>
      <c r="L88" s="2">
        <f t="shared" si="25"/>
        <v>188.2</v>
      </c>
    </row>
    <row r="89" spans="1:12" ht="12.75">
      <c r="A89" s="1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ht="12.75">
      <c r="A90" s="1"/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2:12" ht="12.75">
      <c r="B91" t="s">
        <v>23</v>
      </c>
      <c r="C91" s="22">
        <f>SUM(C80:C90)</f>
        <v>1047</v>
      </c>
      <c r="D91" s="22">
        <f aca="true" t="shared" si="28" ref="D91:K91">SUM(D80:D90)</f>
        <v>841</v>
      </c>
      <c r="E91" s="22">
        <f t="shared" si="28"/>
        <v>963</v>
      </c>
      <c r="F91" s="22">
        <f t="shared" si="28"/>
        <v>941</v>
      </c>
      <c r="G91" s="22">
        <f t="shared" si="28"/>
        <v>964</v>
      </c>
      <c r="H91" s="22">
        <f t="shared" si="28"/>
        <v>911</v>
      </c>
      <c r="I91" s="22"/>
      <c r="J91" s="22">
        <f t="shared" si="28"/>
        <v>30</v>
      </c>
      <c r="K91" s="22">
        <f t="shared" si="28"/>
        <v>5667</v>
      </c>
      <c r="L91" s="23">
        <f>K91/J91</f>
        <v>188.9</v>
      </c>
    </row>
    <row r="92" spans="2:12" ht="12.75">
      <c r="B92" t="s">
        <v>24</v>
      </c>
      <c r="C92" s="1">
        <v>863</v>
      </c>
      <c r="D92" s="1">
        <v>0</v>
      </c>
      <c r="E92" s="1">
        <v>901</v>
      </c>
      <c r="F92" s="1">
        <v>0</v>
      </c>
      <c r="G92" s="1">
        <v>936</v>
      </c>
      <c r="H92" s="1">
        <v>884</v>
      </c>
      <c r="I92" s="1"/>
      <c r="J92" s="1"/>
      <c r="K92" s="1">
        <f>SUM(C92:I92)</f>
        <v>3584</v>
      </c>
      <c r="L92" s="2">
        <f>K92/J91</f>
        <v>119.46666666666667</v>
      </c>
    </row>
    <row r="93" spans="2:12" ht="12.75">
      <c r="B93" t="s">
        <v>25</v>
      </c>
      <c r="C93" s="1">
        <f aca="true" t="shared" si="29" ref="C93:H93">IF(C91&gt;C92,3,0)</f>
        <v>3</v>
      </c>
      <c r="D93" s="1">
        <f t="shared" si="29"/>
        <v>3</v>
      </c>
      <c r="E93" s="1">
        <f t="shared" si="29"/>
        <v>3</v>
      </c>
      <c r="F93" s="1">
        <f t="shared" si="29"/>
        <v>3</v>
      </c>
      <c r="G93" s="1">
        <f t="shared" si="29"/>
        <v>3</v>
      </c>
      <c r="H93" s="1">
        <f t="shared" si="29"/>
        <v>3</v>
      </c>
      <c r="I93" s="1"/>
      <c r="J93" s="1"/>
      <c r="K93" s="1">
        <f>SUM(C93:I93)</f>
        <v>18</v>
      </c>
      <c r="L93" s="1"/>
    </row>
    <row r="94" spans="1:12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ht="12.75">
      <c r="A95" s="39">
        <v>697397</v>
      </c>
      <c r="B95" s="40" t="s">
        <v>101</v>
      </c>
      <c r="C95" s="1">
        <v>171</v>
      </c>
      <c r="D95" s="1">
        <v>164</v>
      </c>
      <c r="E95" s="1"/>
      <c r="F95" s="1"/>
      <c r="G95" s="1">
        <v>167</v>
      </c>
      <c r="H95" s="1">
        <v>230</v>
      </c>
      <c r="I95" s="1"/>
      <c r="J95" s="1">
        <f aca="true" t="shared" si="30" ref="J95:J103">COUNT(C95:I95)</f>
        <v>4</v>
      </c>
      <c r="K95" s="1">
        <f aca="true" t="shared" si="31" ref="K95:K103">SUM(C95:I95)</f>
        <v>732</v>
      </c>
      <c r="L95" s="2">
        <f aca="true" t="shared" si="32" ref="L95:L104">IF(K95=0,"",K95/J95)</f>
        <v>183</v>
      </c>
    </row>
    <row r="96" spans="1:12" ht="12.75">
      <c r="A96" s="39">
        <v>244058</v>
      </c>
      <c r="B96" s="40" t="s">
        <v>141</v>
      </c>
      <c r="C96" s="1"/>
      <c r="D96" s="1"/>
      <c r="E96" s="1"/>
      <c r="F96" s="1">
        <v>210</v>
      </c>
      <c r="G96" s="1">
        <v>205</v>
      </c>
      <c r="H96" s="1">
        <v>179</v>
      </c>
      <c r="I96" s="1"/>
      <c r="J96" s="1">
        <f t="shared" si="30"/>
        <v>3</v>
      </c>
      <c r="K96" s="1">
        <f t="shared" si="31"/>
        <v>594</v>
      </c>
      <c r="L96" s="2">
        <f t="shared" si="32"/>
        <v>198</v>
      </c>
    </row>
    <row r="97" spans="1:12" ht="12.75">
      <c r="A97" s="39">
        <v>388068</v>
      </c>
      <c r="B97" s="40" t="s">
        <v>102</v>
      </c>
      <c r="C97" s="1">
        <v>212</v>
      </c>
      <c r="D97" s="1">
        <v>189</v>
      </c>
      <c r="E97" s="1">
        <v>170</v>
      </c>
      <c r="F97" s="1"/>
      <c r="G97" s="1"/>
      <c r="H97" s="1">
        <v>172</v>
      </c>
      <c r="I97" s="1"/>
      <c r="J97" s="1">
        <f t="shared" si="30"/>
        <v>4</v>
      </c>
      <c r="K97" s="1">
        <f t="shared" si="31"/>
        <v>743</v>
      </c>
      <c r="L97" s="2">
        <f t="shared" si="32"/>
        <v>185.75</v>
      </c>
    </row>
    <row r="98" spans="1:12" ht="12.75">
      <c r="A98" s="39">
        <v>275638</v>
      </c>
      <c r="B98" s="40" t="s">
        <v>103</v>
      </c>
      <c r="C98" s="1"/>
      <c r="D98" s="1"/>
      <c r="E98" s="1"/>
      <c r="F98" s="1">
        <v>227</v>
      </c>
      <c r="G98" s="1">
        <v>174</v>
      </c>
      <c r="H98" s="1">
        <v>221</v>
      </c>
      <c r="I98" s="1"/>
      <c r="J98" s="1">
        <f t="shared" si="30"/>
        <v>3</v>
      </c>
      <c r="K98" s="1">
        <f t="shared" si="31"/>
        <v>622</v>
      </c>
      <c r="L98" s="2">
        <f t="shared" si="32"/>
        <v>207.33333333333334</v>
      </c>
    </row>
    <row r="99" spans="1:12" ht="12.75">
      <c r="A99" s="39">
        <v>297852</v>
      </c>
      <c r="B99" s="40" t="s">
        <v>104</v>
      </c>
      <c r="C99" s="1">
        <v>224</v>
      </c>
      <c r="D99" s="1">
        <v>211</v>
      </c>
      <c r="E99" s="1">
        <v>224</v>
      </c>
      <c r="F99" s="1">
        <v>174</v>
      </c>
      <c r="G99" s="1">
        <v>159</v>
      </c>
      <c r="H99" s="1"/>
      <c r="I99" s="1"/>
      <c r="J99" s="1">
        <f t="shared" si="30"/>
        <v>5</v>
      </c>
      <c r="K99" s="1">
        <f t="shared" si="31"/>
        <v>992</v>
      </c>
      <c r="L99" s="2">
        <f t="shared" si="32"/>
        <v>198.4</v>
      </c>
    </row>
    <row r="100" spans="1:12" ht="12.75">
      <c r="A100" s="39">
        <v>1127144</v>
      </c>
      <c r="B100" s="40" t="s">
        <v>152</v>
      </c>
      <c r="C100" s="1">
        <v>227</v>
      </c>
      <c r="D100" s="1">
        <v>199</v>
      </c>
      <c r="E100" s="1">
        <v>167</v>
      </c>
      <c r="F100" s="1">
        <v>132</v>
      </c>
      <c r="G100" s="1"/>
      <c r="H100" s="1"/>
      <c r="I100" s="1"/>
      <c r="J100" s="1">
        <f t="shared" si="30"/>
        <v>4</v>
      </c>
      <c r="K100" s="1">
        <f t="shared" si="31"/>
        <v>725</v>
      </c>
      <c r="L100" s="2">
        <f t="shared" si="32"/>
        <v>181.25</v>
      </c>
    </row>
    <row r="101" spans="1:12" ht="12.75">
      <c r="A101" s="39">
        <v>514926</v>
      </c>
      <c r="B101" s="40" t="s">
        <v>32</v>
      </c>
      <c r="C101" s="1"/>
      <c r="D101" s="1"/>
      <c r="E101" s="1"/>
      <c r="F101" s="1"/>
      <c r="G101" s="1"/>
      <c r="H101" s="1"/>
      <c r="I101" s="1"/>
      <c r="J101" s="1">
        <f t="shared" si="30"/>
        <v>0</v>
      </c>
      <c r="K101" s="1">
        <f t="shared" si="31"/>
        <v>0</v>
      </c>
      <c r="L101" s="2">
        <f t="shared" si="32"/>
      </c>
    </row>
    <row r="102" spans="1:12" ht="12.75">
      <c r="A102" s="39">
        <v>525480</v>
      </c>
      <c r="B102" s="40" t="s">
        <v>57</v>
      </c>
      <c r="C102" s="1">
        <v>199</v>
      </c>
      <c r="D102" s="1">
        <v>205</v>
      </c>
      <c r="E102" s="1">
        <v>183</v>
      </c>
      <c r="F102" s="1">
        <v>194</v>
      </c>
      <c r="G102" s="1">
        <v>231</v>
      </c>
      <c r="H102" s="1">
        <v>237</v>
      </c>
      <c r="I102" s="1"/>
      <c r="J102" s="1">
        <f t="shared" si="30"/>
        <v>6</v>
      </c>
      <c r="K102" s="1">
        <f t="shared" si="31"/>
        <v>1249</v>
      </c>
      <c r="L102" s="2">
        <f t="shared" si="32"/>
        <v>208.16666666666666</v>
      </c>
    </row>
    <row r="103" spans="1:12" ht="12.75">
      <c r="A103" s="39">
        <v>921416</v>
      </c>
      <c r="B103" s="40" t="s">
        <v>132</v>
      </c>
      <c r="C103" s="1"/>
      <c r="D103" s="1"/>
      <c r="E103" s="1"/>
      <c r="F103" s="1"/>
      <c r="G103" s="1"/>
      <c r="H103" s="1"/>
      <c r="I103" s="1"/>
      <c r="J103" s="1">
        <f t="shared" si="30"/>
        <v>0</v>
      </c>
      <c r="K103" s="1">
        <f t="shared" si="31"/>
        <v>0</v>
      </c>
      <c r="L103" s="2">
        <f t="shared" si="32"/>
      </c>
    </row>
    <row r="104" spans="1:12" ht="12.75">
      <c r="A104" s="39">
        <v>909513</v>
      </c>
      <c r="B104" s="40" t="s">
        <v>133</v>
      </c>
      <c r="C104" s="1"/>
      <c r="D104" s="1"/>
      <c r="E104" s="1">
        <v>157</v>
      </c>
      <c r="F104" s="1"/>
      <c r="G104" s="1"/>
      <c r="H104" s="1"/>
      <c r="I104" s="1"/>
      <c r="J104" s="1">
        <f>COUNT(C104:I104)</f>
        <v>1</v>
      </c>
      <c r="K104" s="1">
        <f>SUM(C104:I104)</f>
        <v>157</v>
      </c>
      <c r="L104" s="2">
        <f t="shared" si="32"/>
        <v>157</v>
      </c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t="s">
        <v>23</v>
      </c>
      <c r="C106" s="22">
        <f>SUM(C95:C104)</f>
        <v>1033</v>
      </c>
      <c r="D106" s="22">
        <f aca="true" t="shared" si="33" ref="D106:K106">SUM(D95:D104)</f>
        <v>968</v>
      </c>
      <c r="E106" s="22">
        <f t="shared" si="33"/>
        <v>901</v>
      </c>
      <c r="F106" s="22">
        <f t="shared" si="33"/>
        <v>937</v>
      </c>
      <c r="G106" s="22">
        <f t="shared" si="33"/>
        <v>936</v>
      </c>
      <c r="H106" s="22">
        <f t="shared" si="33"/>
        <v>1039</v>
      </c>
      <c r="I106" s="22">
        <f t="shared" si="33"/>
        <v>0</v>
      </c>
      <c r="J106" s="22">
        <f t="shared" si="33"/>
        <v>30</v>
      </c>
      <c r="K106" s="22">
        <f t="shared" si="33"/>
        <v>5814</v>
      </c>
      <c r="L106" s="23">
        <f>K106/J106</f>
        <v>193.8</v>
      </c>
    </row>
    <row r="107" spans="2:12" ht="12.75">
      <c r="B107" t="s">
        <v>24</v>
      </c>
      <c r="C107" s="1">
        <v>0</v>
      </c>
      <c r="D107" s="1">
        <v>999</v>
      </c>
      <c r="E107" s="1">
        <v>963</v>
      </c>
      <c r="F107" s="1">
        <v>1027</v>
      </c>
      <c r="G107" s="1">
        <v>964</v>
      </c>
      <c r="H107" s="1">
        <v>0</v>
      </c>
      <c r="I107" s="1"/>
      <c r="J107" s="1"/>
      <c r="K107" s="1">
        <f>SUM(C107:I107)</f>
        <v>3953</v>
      </c>
      <c r="L107" s="2">
        <f>K107/J106</f>
        <v>131.76666666666668</v>
      </c>
    </row>
    <row r="108" spans="2:12" ht="12.75">
      <c r="B108" t="s">
        <v>25</v>
      </c>
      <c r="C108" s="1">
        <f aca="true" t="shared" si="34" ref="C108:H108">IF(C106&gt;C107,3,0)</f>
        <v>3</v>
      </c>
      <c r="D108" s="1">
        <f t="shared" si="34"/>
        <v>0</v>
      </c>
      <c r="E108" s="1">
        <f>IF(F106&gt;F107,3,0)</f>
        <v>0</v>
      </c>
      <c r="F108" s="1">
        <f>IF(G106&gt;G107,3,0)</f>
        <v>0</v>
      </c>
      <c r="G108" s="1">
        <f t="shared" si="34"/>
        <v>0</v>
      </c>
      <c r="H108" s="1">
        <f t="shared" si="34"/>
        <v>3</v>
      </c>
      <c r="I108" s="1"/>
      <c r="J108" s="1"/>
      <c r="K108" s="1">
        <f>SUM(C108:I108)</f>
        <v>6</v>
      </c>
      <c r="L108" s="1"/>
    </row>
    <row r="109" spans="1:12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2.75">
      <c r="A110" s="39">
        <v>396834</v>
      </c>
      <c r="B110" s="40" t="s">
        <v>105</v>
      </c>
      <c r="C110" s="1">
        <v>139</v>
      </c>
      <c r="D110" s="1"/>
      <c r="E110" s="1"/>
      <c r="F110" s="1"/>
      <c r="G110" s="1"/>
      <c r="H110" s="1"/>
      <c r="I110" s="1"/>
      <c r="J110" s="1">
        <f aca="true" t="shared" si="35" ref="J110:J118">COUNT(C110:I110)</f>
        <v>1</v>
      </c>
      <c r="K110" s="1">
        <f aca="true" t="shared" si="36" ref="K110:K118">SUM(C110:I110)</f>
        <v>139</v>
      </c>
      <c r="L110" s="2">
        <f aca="true" t="shared" si="37" ref="L110:L118">IF(K110=0,"",K110/J110)</f>
        <v>139</v>
      </c>
    </row>
    <row r="111" spans="1:12" ht="12.75">
      <c r="A111" s="39">
        <v>102784</v>
      </c>
      <c r="B111" s="40" t="s">
        <v>106</v>
      </c>
      <c r="C111" s="1"/>
      <c r="D111" s="1">
        <v>216</v>
      </c>
      <c r="E111" s="1">
        <v>196</v>
      </c>
      <c r="F111" s="1">
        <v>212</v>
      </c>
      <c r="G111" s="1">
        <v>170</v>
      </c>
      <c r="H111" s="1"/>
      <c r="J111" s="1">
        <f t="shared" si="35"/>
        <v>4</v>
      </c>
      <c r="K111" s="1">
        <f t="shared" si="36"/>
        <v>794</v>
      </c>
      <c r="L111" s="2">
        <f t="shared" si="37"/>
        <v>198.5</v>
      </c>
    </row>
    <row r="112" spans="1:12" ht="12.75">
      <c r="A112" s="39">
        <v>384828</v>
      </c>
      <c r="B112" s="40" t="s">
        <v>134</v>
      </c>
      <c r="C112" s="1"/>
      <c r="D112" s="1"/>
      <c r="E112" s="1"/>
      <c r="F112" s="1"/>
      <c r="G112" s="1"/>
      <c r="H112" s="1"/>
      <c r="I112" s="1"/>
      <c r="J112" s="1">
        <f t="shared" si="35"/>
        <v>0</v>
      </c>
      <c r="K112" s="1">
        <f t="shared" si="36"/>
        <v>0</v>
      </c>
      <c r="L112" s="2">
        <f t="shared" si="37"/>
      </c>
    </row>
    <row r="113" spans="1:12" ht="12.75">
      <c r="A113" s="39">
        <v>912387</v>
      </c>
      <c r="B113" s="40" t="s">
        <v>135</v>
      </c>
      <c r="C113" s="1"/>
      <c r="D113" s="1"/>
      <c r="E113" s="1"/>
      <c r="F113" s="1"/>
      <c r="G113" s="1"/>
      <c r="H113" s="1"/>
      <c r="I113" s="1"/>
      <c r="J113" s="1">
        <f t="shared" si="35"/>
        <v>0</v>
      </c>
      <c r="K113" s="1">
        <f t="shared" si="36"/>
        <v>0</v>
      </c>
      <c r="L113" s="2">
        <f t="shared" si="37"/>
      </c>
    </row>
    <row r="114" spans="1:12" ht="12.75">
      <c r="A114" s="39">
        <v>711926</v>
      </c>
      <c r="B114" s="40" t="s">
        <v>107</v>
      </c>
      <c r="C114" s="1"/>
      <c r="D114" s="1"/>
      <c r="E114" s="1"/>
      <c r="F114" s="1"/>
      <c r="G114" s="1">
        <v>179</v>
      </c>
      <c r="H114" s="1">
        <v>179</v>
      </c>
      <c r="I114" s="1"/>
      <c r="J114" s="1">
        <f t="shared" si="35"/>
        <v>2</v>
      </c>
      <c r="K114" s="1">
        <f t="shared" si="36"/>
        <v>358</v>
      </c>
      <c r="L114" s="2">
        <f t="shared" si="37"/>
        <v>179</v>
      </c>
    </row>
    <row r="115" spans="1:12" ht="12.75">
      <c r="A115" s="39">
        <v>155500</v>
      </c>
      <c r="B115" s="40" t="s">
        <v>108</v>
      </c>
      <c r="C115" s="1"/>
      <c r="D115" s="1">
        <v>183</v>
      </c>
      <c r="E115" s="1">
        <v>217</v>
      </c>
      <c r="F115" s="1">
        <v>175</v>
      </c>
      <c r="G115" s="1"/>
      <c r="H115" s="1"/>
      <c r="I115" s="1"/>
      <c r="J115" s="1">
        <f t="shared" si="35"/>
        <v>3</v>
      </c>
      <c r="K115" s="1">
        <f t="shared" si="36"/>
        <v>575</v>
      </c>
      <c r="L115" s="2">
        <f t="shared" si="37"/>
        <v>191.66666666666666</v>
      </c>
    </row>
    <row r="116" spans="1:12" ht="12.75">
      <c r="A116" s="39">
        <v>973424</v>
      </c>
      <c r="B116" s="40" t="s">
        <v>109</v>
      </c>
      <c r="C116" s="1">
        <v>157</v>
      </c>
      <c r="D116" s="1"/>
      <c r="E116" s="1"/>
      <c r="F116" s="1">
        <v>194</v>
      </c>
      <c r="G116" s="1">
        <v>169</v>
      </c>
      <c r="H116" s="1">
        <v>153</v>
      </c>
      <c r="I116" s="1"/>
      <c r="J116" s="1">
        <f t="shared" si="35"/>
        <v>4</v>
      </c>
      <c r="K116" s="1">
        <f t="shared" si="36"/>
        <v>673</v>
      </c>
      <c r="L116" s="2">
        <f t="shared" si="37"/>
        <v>168.25</v>
      </c>
    </row>
    <row r="117" spans="1:12" ht="12.75">
      <c r="A117" s="39">
        <v>1050966</v>
      </c>
      <c r="B117" s="40" t="s">
        <v>110</v>
      </c>
      <c r="C117" s="1">
        <v>213</v>
      </c>
      <c r="D117" s="1">
        <v>183</v>
      </c>
      <c r="E117" s="1">
        <v>240</v>
      </c>
      <c r="F117" s="1">
        <v>200</v>
      </c>
      <c r="G117" s="1">
        <v>205</v>
      </c>
      <c r="H117" s="1">
        <v>150</v>
      </c>
      <c r="I117" s="1"/>
      <c r="J117" s="1">
        <f t="shared" si="35"/>
        <v>6</v>
      </c>
      <c r="K117" s="1">
        <f t="shared" si="36"/>
        <v>1191</v>
      </c>
      <c r="L117" s="2">
        <f t="shared" si="37"/>
        <v>198.5</v>
      </c>
    </row>
    <row r="118" spans="1:12" ht="12.75">
      <c r="A118" s="39">
        <v>976938</v>
      </c>
      <c r="B118" s="40" t="s">
        <v>111</v>
      </c>
      <c r="C118" s="1">
        <v>175</v>
      </c>
      <c r="D118" s="1">
        <v>201</v>
      </c>
      <c r="E118" s="1">
        <v>155</v>
      </c>
      <c r="F118" s="1"/>
      <c r="G118" s="1"/>
      <c r="H118" s="1">
        <v>177</v>
      </c>
      <c r="I118" s="1"/>
      <c r="J118" s="1">
        <f t="shared" si="35"/>
        <v>4</v>
      </c>
      <c r="K118" s="1">
        <f t="shared" si="36"/>
        <v>708</v>
      </c>
      <c r="L118" s="2">
        <f t="shared" si="37"/>
        <v>177</v>
      </c>
    </row>
    <row r="119" spans="1:12" ht="12.75">
      <c r="A119" s="39">
        <v>84948</v>
      </c>
      <c r="B119" s="40" t="s">
        <v>112</v>
      </c>
      <c r="C119" s="1">
        <v>179</v>
      </c>
      <c r="D119" s="1">
        <v>216</v>
      </c>
      <c r="E119" s="1">
        <v>179</v>
      </c>
      <c r="F119" s="1">
        <v>246</v>
      </c>
      <c r="G119" s="1">
        <v>218</v>
      </c>
      <c r="H119" s="1">
        <v>225</v>
      </c>
      <c r="I119" s="1"/>
      <c r="J119" s="1">
        <f>COUNT(C119:I119)</f>
        <v>6</v>
      </c>
      <c r="K119" s="1">
        <f>SUM(C119:I119)</f>
        <v>1263</v>
      </c>
      <c r="L119" s="2">
        <f>IF(K119=0,"",K119/J119)</f>
        <v>210.5</v>
      </c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t="s">
        <v>23</v>
      </c>
      <c r="C121" s="22">
        <f aca="true" t="shared" si="38" ref="C121:K121">SUM(C110:C119)</f>
        <v>863</v>
      </c>
      <c r="D121" s="22">
        <f t="shared" si="38"/>
        <v>999</v>
      </c>
      <c r="E121" s="22">
        <f t="shared" si="38"/>
        <v>987</v>
      </c>
      <c r="F121" s="22">
        <f t="shared" si="38"/>
        <v>1027</v>
      </c>
      <c r="G121" s="22">
        <f t="shared" si="38"/>
        <v>941</v>
      </c>
      <c r="H121" s="22">
        <f t="shared" si="38"/>
        <v>884</v>
      </c>
      <c r="I121" s="22">
        <f t="shared" si="38"/>
        <v>0</v>
      </c>
      <c r="J121" s="22">
        <f t="shared" si="38"/>
        <v>30</v>
      </c>
      <c r="K121" s="22">
        <f t="shared" si="38"/>
        <v>5701</v>
      </c>
      <c r="L121" s="23">
        <f>K121/J121</f>
        <v>190.03333333333333</v>
      </c>
    </row>
    <row r="122" spans="2:12" ht="12.75">
      <c r="B122" t="s">
        <v>24</v>
      </c>
      <c r="C122" s="1">
        <v>1047</v>
      </c>
      <c r="D122" s="1">
        <v>968</v>
      </c>
      <c r="E122" s="1">
        <v>0</v>
      </c>
      <c r="F122" s="1">
        <v>937</v>
      </c>
      <c r="G122" s="1">
        <v>0</v>
      </c>
      <c r="H122" s="1">
        <v>911</v>
      </c>
      <c r="I122" s="1"/>
      <c r="J122" s="1"/>
      <c r="K122" s="1">
        <f>SUM(C122:I122)</f>
        <v>3863</v>
      </c>
      <c r="L122" s="2">
        <f>K122/J121</f>
        <v>128.76666666666668</v>
      </c>
    </row>
    <row r="123" spans="2:12" ht="12.75">
      <c r="B123" t="s">
        <v>25</v>
      </c>
      <c r="C123" s="1">
        <f aca="true" t="shared" si="39" ref="C123:H123">IF(C121&gt;C122,3,0)</f>
        <v>0</v>
      </c>
      <c r="D123" s="1">
        <f t="shared" si="39"/>
        <v>3</v>
      </c>
      <c r="E123" s="1">
        <f t="shared" si="39"/>
        <v>3</v>
      </c>
      <c r="F123" s="1">
        <f t="shared" si="39"/>
        <v>3</v>
      </c>
      <c r="G123" s="1">
        <f t="shared" si="39"/>
        <v>3</v>
      </c>
      <c r="H123" s="1">
        <f t="shared" si="39"/>
        <v>0</v>
      </c>
      <c r="I123" s="1">
        <f>IF(I121&gt;I122,2,0)</f>
        <v>0</v>
      </c>
      <c r="J123" s="1"/>
      <c r="K123" s="1">
        <f>SUM(C123:I123)</f>
        <v>12</v>
      </c>
      <c r="L123" s="1"/>
    </row>
  </sheetData>
  <mergeCells count="13">
    <mergeCell ref="A1:L1"/>
    <mergeCell ref="A2:A3"/>
    <mergeCell ref="B2:B3"/>
    <mergeCell ref="C2:I2"/>
    <mergeCell ref="J2:L2"/>
    <mergeCell ref="A4:L4"/>
    <mergeCell ref="A19:L19"/>
    <mergeCell ref="A34:L34"/>
    <mergeCell ref="A49:L49"/>
    <mergeCell ref="A64:L64"/>
    <mergeCell ref="A79:L79"/>
    <mergeCell ref="A94:L94"/>
    <mergeCell ref="A109:L109"/>
  </mergeCells>
  <hyperlinks>
    <hyperlink ref="A49" r:id="rId1" display="www.bowlen.tv"/>
  </hyperlinks>
  <printOptions/>
  <pageMargins left="0.18" right="0.75" top="0.18" bottom="0.22" header="0.18" footer="0.19"/>
  <pageSetup fitToHeight="2" fitToWidth="1" horizontalDpi="600" verticalDpi="600" orientation="portrait" scale="88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Zeros="0" workbookViewId="0" topLeftCell="A1">
      <pane ySplit="3" topLeftCell="BM55" activePane="bottomLeft" state="frozen"/>
      <selection pane="topLeft" activeCell="F74" sqref="F74"/>
      <selection pane="bottomLeft" activeCell="E83" sqref="E83"/>
    </sheetView>
  </sheetViews>
  <sheetFormatPr defaultColWidth="9.140625" defaultRowHeight="12.75"/>
  <cols>
    <col min="2" max="2" width="20.00390625" style="0" bestFit="1" customWidth="1"/>
    <col min="3" max="3" width="7.28125" style="0" customWidth="1"/>
    <col min="4" max="4" width="9.28125" style="0" bestFit="1" customWidth="1"/>
    <col min="5" max="6" width="7.28125" style="0" customWidth="1"/>
    <col min="7" max="7" width="7.421875" style="0" customWidth="1"/>
    <col min="8" max="10" width="7.28125" style="0" customWidth="1"/>
    <col min="11" max="11" width="6.57421875" style="0" bestFit="1" customWidth="1"/>
    <col min="12" max="12" width="8.140625" style="0" bestFit="1" customWidth="1"/>
    <col min="15" max="15" width="9.140625" style="0" hidden="1" customWidth="1"/>
    <col min="16" max="16" width="20.00390625" style="0" hidden="1" customWidth="1"/>
    <col min="17" max="17" width="9.140625" style="0" hidden="1" customWidth="1"/>
    <col min="18" max="18" width="10.28125" style="5" hidden="1" customWidth="1"/>
    <col min="19" max="19" width="9.140625" style="4" hidden="1" customWidth="1"/>
  </cols>
  <sheetData>
    <row r="1" spans="1:13" ht="12.75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2.75">
      <c r="A2" s="121" t="s">
        <v>13</v>
      </c>
      <c r="B2" s="121" t="s">
        <v>14</v>
      </c>
      <c r="C2" s="103" t="s">
        <v>44</v>
      </c>
      <c r="D2" s="104"/>
      <c r="E2" s="104"/>
      <c r="F2" s="104"/>
      <c r="G2" s="104"/>
      <c r="H2" s="104"/>
      <c r="I2" s="104"/>
      <c r="J2" s="105"/>
      <c r="K2" s="109" t="s">
        <v>16</v>
      </c>
      <c r="L2" s="109"/>
      <c r="M2" s="109"/>
    </row>
    <row r="3" spans="1:13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 t="s">
        <v>17</v>
      </c>
      <c r="L3" s="9" t="s">
        <v>10</v>
      </c>
      <c r="M3" s="9" t="s">
        <v>22</v>
      </c>
    </row>
    <row r="4" spans="1:13" ht="12.75">
      <c r="A4" s="118" t="s">
        <v>114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9" ht="12.75">
      <c r="A5" s="39">
        <v>752134</v>
      </c>
      <c r="B5" s="40" t="s">
        <v>66</v>
      </c>
      <c r="C5" s="3">
        <f>'scores dag 1'!$K5</f>
        <v>164</v>
      </c>
      <c r="D5" s="3">
        <f>'scores dag 2'!$K5</f>
        <v>586</v>
      </c>
      <c r="E5" s="3">
        <f>'scores dag 3'!$K5</f>
        <v>0</v>
      </c>
      <c r="F5" s="3">
        <f>'scores dag 4'!$K5</f>
        <v>1407</v>
      </c>
      <c r="G5" s="3">
        <f>'scores dag 5'!$K5</f>
        <v>1502</v>
      </c>
      <c r="H5" s="3">
        <f>'scores dag 6'!$K5</f>
        <v>719</v>
      </c>
      <c r="I5" s="3">
        <f>'scores dag 7'!$K5</f>
        <v>148</v>
      </c>
      <c r="J5" s="3">
        <f>'scores dag 8'!$K5</f>
        <v>1124</v>
      </c>
      <c r="K5" s="1">
        <f>'scores dag 1'!J5+'scores dag 2'!J5+'scores dag 3'!J5+'scores dag 4'!J5+'scores dag 5'!J5+'scores dag 6'!J5+'scores dag 7'!J5+'scores dag 8'!J5</f>
        <v>29</v>
      </c>
      <c r="L5" s="3">
        <f aca="true" t="shared" si="0" ref="L5:L14">SUM(C5:J5)</f>
        <v>5650</v>
      </c>
      <c r="M5" s="2">
        <f aca="true" t="shared" si="1" ref="M5:M14">IF(L5=0,"",L5/K5)</f>
        <v>194.82758620689654</v>
      </c>
      <c r="O5" s="41">
        <f>A5</f>
        <v>752134</v>
      </c>
      <c r="P5" s="41" t="str">
        <f>B5</f>
        <v>W. v.d. List</v>
      </c>
      <c r="Q5">
        <f aca="true" t="shared" si="2" ref="Q5:Q14">K5</f>
        <v>29</v>
      </c>
      <c r="R5">
        <f aca="true" t="shared" si="3" ref="R5:R14">L5</f>
        <v>5650</v>
      </c>
      <c r="S5" s="4">
        <f aca="true" t="shared" si="4" ref="S5:S14">M5</f>
        <v>194.82758620689654</v>
      </c>
    </row>
    <row r="6" spans="1:19" ht="12.75">
      <c r="A6" s="39">
        <v>116521</v>
      </c>
      <c r="B6" s="40" t="s">
        <v>75</v>
      </c>
      <c r="C6" s="3">
        <f>'scores dag 1'!$K6</f>
        <v>732</v>
      </c>
      <c r="D6" s="3">
        <f>'scores dag 2'!$K6</f>
        <v>616</v>
      </c>
      <c r="E6" s="3">
        <f>'scores dag 3'!$K6</f>
        <v>0</v>
      </c>
      <c r="F6" s="3">
        <f>'scores dag 4'!$K6</f>
        <v>0</v>
      </c>
      <c r="G6" s="3">
        <f>'scores dag 5'!$K6</f>
        <v>0</v>
      </c>
      <c r="H6" s="3">
        <f>'scores dag 6'!$K6</f>
        <v>411</v>
      </c>
      <c r="I6" s="3">
        <f>'scores dag 7'!$K6</f>
        <v>901</v>
      </c>
      <c r="J6" s="3">
        <f>'scores dag 8'!$K6</f>
        <v>575</v>
      </c>
      <c r="K6" s="1">
        <f>'scores dag 1'!J6+'scores dag 2'!J6+'scores dag 3'!J6+'scores dag 4'!J6+'scores dag 5'!J6+'scores dag 6'!J6+'scores dag 7'!J6+'scores dag 8'!J6</f>
        <v>17</v>
      </c>
      <c r="L6" s="3">
        <f t="shared" si="0"/>
        <v>3235</v>
      </c>
      <c r="M6" s="2">
        <f t="shared" si="1"/>
        <v>190.2941176470588</v>
      </c>
      <c r="O6" s="41">
        <f aca="true" t="shared" si="5" ref="O6:O69">A6</f>
        <v>116521</v>
      </c>
      <c r="P6" s="41" t="str">
        <f aca="true" t="shared" si="6" ref="P6:P69">B6</f>
        <v>H Wijker</v>
      </c>
      <c r="Q6">
        <f t="shared" si="2"/>
        <v>17</v>
      </c>
      <c r="R6">
        <f t="shared" si="3"/>
        <v>3235</v>
      </c>
      <c r="S6" s="4">
        <f t="shared" si="4"/>
        <v>190.2941176470588</v>
      </c>
    </row>
    <row r="7" spans="1:19" ht="12.75">
      <c r="A7" s="39">
        <v>535923</v>
      </c>
      <c r="B7" s="40" t="s">
        <v>76</v>
      </c>
      <c r="C7" s="3">
        <f>'scores dag 1'!$K7</f>
        <v>1370</v>
      </c>
      <c r="D7" s="3">
        <f>'scores dag 2'!$K7</f>
        <v>1640</v>
      </c>
      <c r="E7" s="3">
        <f>'scores dag 3'!$K7</f>
        <v>836</v>
      </c>
      <c r="F7" s="3">
        <f>'scores dag 4'!$K7</f>
        <v>1476</v>
      </c>
      <c r="G7" s="3">
        <f>'scores dag 5'!$K7</f>
        <v>1477</v>
      </c>
      <c r="H7" s="3">
        <f>'scores dag 6'!$K7</f>
        <v>1430</v>
      </c>
      <c r="I7" s="3">
        <f>'scores dag 7'!$K7</f>
        <v>932</v>
      </c>
      <c r="J7" s="3">
        <f>'scores dag 8'!$K7</f>
        <v>1002</v>
      </c>
      <c r="K7" s="1">
        <f>'scores dag 1'!J7+'scores dag 2'!J7+'scores dag 3'!J7+'scores dag 4'!J7+'scores dag 5'!J7+'scores dag 6'!J7+'scores dag 7'!J7+'scores dag 8'!J7</f>
        <v>49</v>
      </c>
      <c r="L7" s="3">
        <f t="shared" si="0"/>
        <v>10163</v>
      </c>
      <c r="M7" s="2">
        <f t="shared" si="1"/>
        <v>207.40816326530611</v>
      </c>
      <c r="O7" s="41">
        <f t="shared" si="5"/>
        <v>535923</v>
      </c>
      <c r="P7" s="41" t="str">
        <f t="shared" si="6"/>
        <v>M Koopal</v>
      </c>
      <c r="Q7">
        <f t="shared" si="2"/>
        <v>49</v>
      </c>
      <c r="R7">
        <f t="shared" si="3"/>
        <v>10163</v>
      </c>
      <c r="S7" s="4">
        <f t="shared" si="4"/>
        <v>207.40816326530611</v>
      </c>
    </row>
    <row r="8" spans="1:19" ht="12.75">
      <c r="A8" s="39">
        <v>92665</v>
      </c>
      <c r="B8" s="40" t="s">
        <v>41</v>
      </c>
      <c r="C8" s="3">
        <f>'scores dag 1'!$K8</f>
        <v>556</v>
      </c>
      <c r="D8" s="3">
        <f>'scores dag 2'!$K8</f>
        <v>1059</v>
      </c>
      <c r="E8" s="3">
        <f>'scores dag 3'!$K8</f>
        <v>1571</v>
      </c>
      <c r="F8" s="3">
        <f>'scores dag 4'!$K8</f>
        <v>1529</v>
      </c>
      <c r="G8" s="3">
        <f>'scores dag 5'!$K8</f>
        <v>641</v>
      </c>
      <c r="H8" s="3">
        <f>'scores dag 6'!$K8</f>
        <v>1491</v>
      </c>
      <c r="I8" s="3">
        <f>'scores dag 7'!$K8</f>
        <v>136</v>
      </c>
      <c r="J8" s="3">
        <f>'scores dag 8'!$K8</f>
        <v>613</v>
      </c>
      <c r="K8" s="1">
        <f>'scores dag 1'!J8+'scores dag 2'!J8+'scores dag 3'!J8+'scores dag 4'!J8+'scores dag 5'!J8+'scores dag 6'!J8+'scores dag 7'!J8+'scores dag 8'!J8</f>
        <v>36</v>
      </c>
      <c r="L8" s="3">
        <f t="shared" si="0"/>
        <v>7596</v>
      </c>
      <c r="M8" s="2">
        <f t="shared" si="1"/>
        <v>211</v>
      </c>
      <c r="O8" s="41">
        <f t="shared" si="5"/>
        <v>92665</v>
      </c>
      <c r="P8" s="41" t="str">
        <f t="shared" si="6"/>
        <v>R. Mol</v>
      </c>
      <c r="Q8">
        <f t="shared" si="2"/>
        <v>36</v>
      </c>
      <c r="R8">
        <f t="shared" si="3"/>
        <v>7596</v>
      </c>
      <c r="S8" s="4">
        <f t="shared" si="4"/>
        <v>211</v>
      </c>
    </row>
    <row r="9" spans="1:19" ht="12.75">
      <c r="A9" s="39">
        <v>245488</v>
      </c>
      <c r="B9" s="40" t="s">
        <v>21</v>
      </c>
      <c r="C9" s="3">
        <f>'scores dag 1'!$K9</f>
        <v>1411</v>
      </c>
      <c r="D9" s="3">
        <f>'scores dag 2'!$K9</f>
        <v>0</v>
      </c>
      <c r="E9" s="3">
        <f>'scores dag 3'!$K9</f>
        <v>1443</v>
      </c>
      <c r="F9" s="3">
        <f>'scores dag 4'!$K9</f>
        <v>1502</v>
      </c>
      <c r="G9" s="3">
        <f>'scores dag 5'!$K9</f>
        <v>1602</v>
      </c>
      <c r="H9" s="3">
        <f>'scores dag 6'!$K9</f>
        <v>1387</v>
      </c>
      <c r="I9" s="3">
        <f>'scores dag 7'!$K9</f>
        <v>535</v>
      </c>
      <c r="J9" s="3">
        <f>'scores dag 8'!$K9</f>
        <v>1211</v>
      </c>
      <c r="K9" s="1">
        <f>'scores dag 1'!J9+'scores dag 2'!J9+'scores dag 3'!J9+'scores dag 4'!J9+'scores dag 5'!J9+'scores dag 6'!J9+'scores dag 7'!J9+'scores dag 8'!J9</f>
        <v>44</v>
      </c>
      <c r="L9" s="3">
        <f t="shared" si="0"/>
        <v>9091</v>
      </c>
      <c r="M9" s="2">
        <f t="shared" si="1"/>
        <v>206.61363636363637</v>
      </c>
      <c r="O9" s="41">
        <f t="shared" si="5"/>
        <v>245488</v>
      </c>
      <c r="P9" s="41" t="str">
        <f t="shared" si="6"/>
        <v>W. van der Veen</v>
      </c>
      <c r="Q9">
        <f t="shared" si="2"/>
        <v>44</v>
      </c>
      <c r="R9">
        <f t="shared" si="3"/>
        <v>9091</v>
      </c>
      <c r="S9" s="4">
        <f t="shared" si="4"/>
        <v>206.61363636363637</v>
      </c>
    </row>
    <row r="10" spans="1:19" ht="12.75">
      <c r="A10" s="39">
        <v>450073</v>
      </c>
      <c r="B10" s="40" t="s">
        <v>77</v>
      </c>
      <c r="C10" s="3">
        <f>'scores dag 1'!$K10</f>
        <v>764</v>
      </c>
      <c r="D10" s="3">
        <f>'scores dag 2'!$K10</f>
        <v>550</v>
      </c>
      <c r="E10" s="3">
        <f>'scores dag 3'!$K10</f>
        <v>1561</v>
      </c>
      <c r="F10" s="3">
        <f>'scores dag 4'!$K10</f>
        <v>0</v>
      </c>
      <c r="G10" s="3">
        <f>'scores dag 5'!$K10</f>
        <v>790</v>
      </c>
      <c r="H10" s="3">
        <f>'scores dag 6'!$K10</f>
        <v>1032</v>
      </c>
      <c r="I10" s="3">
        <f>'scores dag 7'!$K10</f>
        <v>305</v>
      </c>
      <c r="J10" s="3">
        <f>'scores dag 8'!$K10</f>
        <v>0</v>
      </c>
      <c r="K10" s="1">
        <f>'scores dag 1'!J10+'scores dag 2'!J10+'scores dag 3'!J10+'scores dag 4'!J10+'scores dag 5'!J10+'scores dag 6'!J10+'scores dag 7'!J10+'scores dag 8'!J10</f>
        <v>25</v>
      </c>
      <c r="L10" s="3">
        <f t="shared" si="0"/>
        <v>5002</v>
      </c>
      <c r="M10" s="2">
        <f t="shared" si="1"/>
        <v>200.08</v>
      </c>
      <c r="O10" s="41">
        <f t="shared" si="5"/>
        <v>450073</v>
      </c>
      <c r="P10" s="41" t="str">
        <f t="shared" si="6"/>
        <v>V Graafmans</v>
      </c>
      <c r="Q10">
        <f t="shared" si="2"/>
        <v>25</v>
      </c>
      <c r="R10">
        <f t="shared" si="3"/>
        <v>5002</v>
      </c>
      <c r="S10" s="4">
        <f t="shared" si="4"/>
        <v>200.08</v>
      </c>
    </row>
    <row r="11" spans="1:19" ht="12.75">
      <c r="A11" s="39">
        <v>548065</v>
      </c>
      <c r="B11" s="40" t="s">
        <v>78</v>
      </c>
      <c r="C11" s="3">
        <f>'scores dag 1'!$K11</f>
        <v>568</v>
      </c>
      <c r="D11" s="3">
        <f>'scores dag 2'!$K11</f>
        <v>0</v>
      </c>
      <c r="E11" s="3">
        <f>'scores dag 3'!$K11</f>
        <v>512</v>
      </c>
      <c r="F11" s="3">
        <f>'scores dag 4'!$K11</f>
        <v>407</v>
      </c>
      <c r="G11" s="3">
        <f>'scores dag 5'!$K11</f>
        <v>0</v>
      </c>
      <c r="H11" s="3">
        <f>'scores dag 6'!$K11</f>
        <v>359</v>
      </c>
      <c r="I11" s="3">
        <f>'scores dag 7'!$K11</f>
        <v>1147</v>
      </c>
      <c r="J11" s="3">
        <f>'scores dag 8'!$K11</f>
        <v>159</v>
      </c>
      <c r="K11" s="1">
        <f>'scores dag 1'!J11+'scores dag 2'!J11+'scores dag 3'!J11+'scores dag 4'!J11+'scores dag 5'!J11+'scores dag 6'!J11+'scores dag 7'!J11+'scores dag 8'!J11</f>
        <v>17</v>
      </c>
      <c r="L11" s="3">
        <f t="shared" si="0"/>
        <v>3152</v>
      </c>
      <c r="M11" s="2">
        <f t="shared" si="1"/>
        <v>185.41176470588235</v>
      </c>
      <c r="O11" s="41">
        <f t="shared" si="5"/>
        <v>548065</v>
      </c>
      <c r="P11" s="41" t="str">
        <f t="shared" si="6"/>
        <v>V Vrijhof</v>
      </c>
      <c r="Q11">
        <f t="shared" si="2"/>
        <v>17</v>
      </c>
      <c r="R11">
        <f t="shared" si="3"/>
        <v>3152</v>
      </c>
      <c r="S11" s="4">
        <f t="shared" si="4"/>
        <v>185.41176470588235</v>
      </c>
    </row>
    <row r="12" spans="1:19" ht="12.75">
      <c r="A12" s="39">
        <v>468940</v>
      </c>
      <c r="B12" s="40" t="s">
        <v>136</v>
      </c>
      <c r="C12" s="3">
        <f>'scores dag 1'!$K12</f>
        <v>0</v>
      </c>
      <c r="D12" s="3">
        <f>'scores dag 2'!$K12</f>
        <v>1258</v>
      </c>
      <c r="E12" s="3">
        <f>'scores dag 3'!$K12</f>
        <v>0</v>
      </c>
      <c r="F12" s="3">
        <f>'scores dag 4'!$K12</f>
        <v>0</v>
      </c>
      <c r="G12" s="3">
        <f>'scores dag 5'!$K12</f>
        <v>0</v>
      </c>
      <c r="H12" s="3">
        <f>'scores dag 6'!$K12</f>
        <v>0</v>
      </c>
      <c r="I12" s="3">
        <f>'scores dag 7'!$K12</f>
        <v>0</v>
      </c>
      <c r="J12" s="3">
        <f>'scores dag 8'!$K12</f>
        <v>202</v>
      </c>
      <c r="K12" s="1">
        <f>'scores dag 1'!J12+'scores dag 2'!J12+'scores dag 3'!J12+'scores dag 4'!J12+'scores dag 5'!J12+'scores dag 6'!J12+'scores dag 7'!J12+'scores dag 8'!J12</f>
        <v>7</v>
      </c>
      <c r="L12" s="3">
        <f t="shared" si="0"/>
        <v>1460</v>
      </c>
      <c r="M12" s="2">
        <f t="shared" si="1"/>
        <v>208.57142857142858</v>
      </c>
      <c r="O12" s="41">
        <f t="shared" si="5"/>
        <v>468940</v>
      </c>
      <c r="P12" s="41" t="str">
        <f t="shared" si="6"/>
        <v>Y Schouten</v>
      </c>
      <c r="Q12">
        <f t="shared" si="2"/>
        <v>7</v>
      </c>
      <c r="R12">
        <f t="shared" si="3"/>
        <v>1460</v>
      </c>
      <c r="S12" s="4">
        <f t="shared" si="4"/>
        <v>208.57142857142858</v>
      </c>
    </row>
    <row r="13" spans="1:19" ht="12.75">
      <c r="A13" s="39">
        <v>435595</v>
      </c>
      <c r="B13" s="40" t="s">
        <v>79</v>
      </c>
      <c r="C13" s="3">
        <f>'scores dag 1'!$K13</f>
        <v>632</v>
      </c>
      <c r="D13" s="3">
        <f>'scores dag 2'!$K13</f>
        <v>593</v>
      </c>
      <c r="E13" s="3">
        <f>'scores dag 3'!$K13</f>
        <v>1499</v>
      </c>
      <c r="F13" s="3">
        <f>'scores dag 4'!$K13</f>
        <v>146</v>
      </c>
      <c r="G13" s="3">
        <f>'scores dag 5'!$K13</f>
        <v>933</v>
      </c>
      <c r="H13" s="3">
        <f>'scores dag 6'!$K13</f>
        <v>158</v>
      </c>
      <c r="I13" s="3">
        <f>'scores dag 7'!$K13</f>
        <v>1192</v>
      </c>
      <c r="J13" s="3">
        <f>'scores dag 8'!$K13</f>
        <v>358</v>
      </c>
      <c r="K13" s="1">
        <f>'scores dag 1'!J13+'scores dag 2'!J13+'scores dag 3'!J13+'scores dag 4'!J13+'scores dag 5'!J13+'scores dag 6'!J13+'scores dag 7'!J13+'scores dag 8'!J13</f>
        <v>28</v>
      </c>
      <c r="L13" s="3">
        <f t="shared" si="0"/>
        <v>5511</v>
      </c>
      <c r="M13" s="2">
        <f t="shared" si="1"/>
        <v>196.82142857142858</v>
      </c>
      <c r="O13" s="41">
        <f t="shared" si="5"/>
        <v>435595</v>
      </c>
      <c r="P13" s="41" t="str">
        <f t="shared" si="6"/>
        <v>J Verheij</v>
      </c>
      <c r="Q13">
        <f t="shared" si="2"/>
        <v>28</v>
      </c>
      <c r="R13">
        <f t="shared" si="3"/>
        <v>5511</v>
      </c>
      <c r="S13" s="4">
        <f t="shared" si="4"/>
        <v>196.82142857142858</v>
      </c>
    </row>
    <row r="14" spans="1:19" ht="12.75">
      <c r="A14" s="39">
        <v>1059440</v>
      </c>
      <c r="B14" s="40" t="s">
        <v>140</v>
      </c>
      <c r="C14" s="3">
        <f>'scores dag 1'!$K14</f>
        <v>547</v>
      </c>
      <c r="D14" s="3">
        <f>'scores dag 2'!$K14</f>
        <v>964</v>
      </c>
      <c r="E14" s="3">
        <f>'scores dag 3'!$K14</f>
        <v>0</v>
      </c>
      <c r="F14" s="3">
        <f>'scores dag 4'!$K14</f>
        <v>904</v>
      </c>
      <c r="G14" s="3">
        <f>'scores dag 5'!$K14</f>
        <v>405</v>
      </c>
      <c r="H14" s="3">
        <f>'scores dag 6'!$K14</f>
        <v>0</v>
      </c>
      <c r="I14" s="3">
        <f>'scores dag 7'!$K14</f>
        <v>135</v>
      </c>
      <c r="J14" s="3">
        <f>'scores dag 8'!$K14</f>
        <v>505</v>
      </c>
      <c r="K14" s="1">
        <f>'scores dag 1'!J14+'scores dag 2'!J14+'scores dag 3'!J14+'scores dag 4'!J14+'scores dag 5'!J14+'scores dag 6'!J14+'scores dag 7'!J14+'scores dag 8'!J14</f>
        <v>18</v>
      </c>
      <c r="L14" s="3">
        <f t="shared" si="0"/>
        <v>3460</v>
      </c>
      <c r="M14" s="2">
        <f t="shared" si="1"/>
        <v>192.22222222222223</v>
      </c>
      <c r="O14" s="41">
        <f t="shared" si="5"/>
        <v>1059440</v>
      </c>
      <c r="P14" s="41" t="str">
        <f t="shared" si="6"/>
        <v>J v/d Wakker</v>
      </c>
      <c r="Q14">
        <f t="shared" si="2"/>
        <v>18</v>
      </c>
      <c r="R14">
        <f t="shared" si="3"/>
        <v>3460</v>
      </c>
      <c r="S14" s="4">
        <f t="shared" si="4"/>
        <v>192.22222222222223</v>
      </c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3"/>
      <c r="M15" s="1"/>
      <c r="O15" s="41">
        <f t="shared" si="5"/>
        <v>0</v>
      </c>
      <c r="P15" s="41">
        <f t="shared" si="6"/>
        <v>0</v>
      </c>
    </row>
    <row r="16" spans="3:16" ht="12.75">
      <c r="C16" s="1"/>
      <c r="D16" s="1"/>
      <c r="E16" s="1"/>
      <c r="F16" s="1"/>
      <c r="G16" s="1"/>
      <c r="H16" s="1"/>
      <c r="I16" s="1"/>
      <c r="J16" s="1"/>
      <c r="K16" s="22">
        <f>SUM(K5:K15)</f>
        <v>270</v>
      </c>
      <c r="L16" s="29">
        <f>SUM(L5:L15)</f>
        <v>54320</v>
      </c>
      <c r="M16" s="23">
        <f>L16/K16</f>
        <v>201.1851851851852</v>
      </c>
      <c r="O16" s="41">
        <f t="shared" si="5"/>
        <v>0</v>
      </c>
      <c r="P16" s="41">
        <f t="shared" si="6"/>
        <v>0</v>
      </c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41">
        <f t="shared" si="5"/>
        <v>0</v>
      </c>
      <c r="P17" s="41">
        <f t="shared" si="6"/>
        <v>0</v>
      </c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1">
        <f t="shared" si="5"/>
        <v>0</v>
      </c>
      <c r="P18" s="41">
        <f t="shared" si="6"/>
        <v>0</v>
      </c>
    </row>
    <row r="19" spans="1:16" ht="12.75">
      <c r="A19" s="118" t="s">
        <v>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O19" s="41"/>
      <c r="P19" s="41">
        <f t="shared" si="6"/>
        <v>0</v>
      </c>
    </row>
    <row r="20" spans="1:19" ht="12.75">
      <c r="A20" s="39">
        <v>59617</v>
      </c>
      <c r="B20" s="40" t="s">
        <v>80</v>
      </c>
      <c r="C20" s="3">
        <f>'scores dag 1'!$K20</f>
        <v>418</v>
      </c>
      <c r="D20" s="3">
        <f>'scores dag 2'!$K20</f>
        <v>0</v>
      </c>
      <c r="E20" s="3">
        <f>'scores dag 3'!$K20</f>
        <v>0</v>
      </c>
      <c r="F20" s="3">
        <f>'scores dag 4'!$K20</f>
        <v>658</v>
      </c>
      <c r="G20" s="3">
        <f>'scores dag 5'!$K20</f>
        <v>351</v>
      </c>
      <c r="H20" s="3">
        <f>'scores dag 6'!$K20</f>
        <v>0</v>
      </c>
      <c r="I20" s="3">
        <f>'scores dag 7'!$K20</f>
        <v>757</v>
      </c>
      <c r="J20" s="3">
        <f>'scores dag 8'!$K20</f>
        <v>1007</v>
      </c>
      <c r="K20" s="1">
        <f>'scores dag 1'!J20+'scores dag 2'!J20+'scores dag 3'!J20+'scores dag 4'!J20+'scores dag 5'!J20+'scores dag 6'!J20+'scores dag 7'!J20+'scores dag 8'!J20</f>
        <v>16</v>
      </c>
      <c r="L20" s="3">
        <f aca="true" t="shared" si="7" ref="L20:L27">SUM(C20:J20)</f>
        <v>3191</v>
      </c>
      <c r="M20" s="2">
        <f aca="true" t="shared" si="8" ref="M20:M27">IF(L20=0,"",L20/K20)</f>
        <v>199.4375</v>
      </c>
      <c r="O20" s="41">
        <f t="shared" si="5"/>
        <v>59617</v>
      </c>
      <c r="P20" s="41" t="str">
        <f t="shared" si="6"/>
        <v>N Thienpondt</v>
      </c>
      <c r="Q20">
        <f aca="true" t="shared" si="9" ref="Q20:Q27">K20</f>
        <v>16</v>
      </c>
      <c r="R20">
        <f aca="true" t="shared" si="10" ref="R20:R27">L20</f>
        <v>3191</v>
      </c>
      <c r="S20" s="4">
        <f aca="true" t="shared" si="11" ref="S20:S27">M20</f>
        <v>199.4375</v>
      </c>
    </row>
    <row r="21" spans="1:19" ht="12.75">
      <c r="A21" s="39">
        <v>801208</v>
      </c>
      <c r="B21" s="40" t="s">
        <v>67</v>
      </c>
      <c r="C21" s="3">
        <f>'scores dag 1'!$K21</f>
        <v>1087</v>
      </c>
      <c r="D21" s="3">
        <f>'scores dag 2'!$K21</f>
        <v>1489</v>
      </c>
      <c r="E21" s="3">
        <f>'scores dag 3'!$K21</f>
        <v>601</v>
      </c>
      <c r="F21" s="3">
        <f>'scores dag 4'!$K21</f>
        <v>396</v>
      </c>
      <c r="G21" s="3">
        <f>'scores dag 5'!$K21</f>
        <v>350</v>
      </c>
      <c r="H21" s="3">
        <f>'scores dag 6'!$K21</f>
        <v>0</v>
      </c>
      <c r="I21" s="3">
        <f>'scores dag 7'!$K21</f>
        <v>377</v>
      </c>
      <c r="J21" s="3">
        <f>'scores dag 8'!$K21</f>
        <v>199</v>
      </c>
      <c r="K21" s="1">
        <f>'scores dag 1'!J21+'scores dag 2'!J21+'scores dag 3'!J21+'scores dag 4'!J21+'scores dag 5'!J21+'scores dag 6'!J21+'scores dag 7'!J21+'scores dag 8'!J21</f>
        <v>23</v>
      </c>
      <c r="L21" s="3">
        <f t="shared" si="7"/>
        <v>4499</v>
      </c>
      <c r="M21" s="2">
        <f t="shared" si="8"/>
        <v>195.6086956521739</v>
      </c>
      <c r="O21" s="41">
        <f t="shared" si="5"/>
        <v>801208</v>
      </c>
      <c r="P21" s="41" t="str">
        <f t="shared" si="6"/>
        <v>F. Stuiver</v>
      </c>
      <c r="Q21">
        <f t="shared" si="9"/>
        <v>23</v>
      </c>
      <c r="R21">
        <f t="shared" si="10"/>
        <v>4499</v>
      </c>
      <c r="S21" s="4">
        <f t="shared" si="11"/>
        <v>195.6086956521739</v>
      </c>
    </row>
    <row r="22" spans="1:19" ht="12.75">
      <c r="A22" s="39">
        <v>497967</v>
      </c>
      <c r="B22" s="40" t="s">
        <v>71</v>
      </c>
      <c r="C22" s="3">
        <f>'scores dag 1'!$K22</f>
        <v>1230</v>
      </c>
      <c r="D22" s="3">
        <f>'scores dag 2'!$K22</f>
        <v>1468</v>
      </c>
      <c r="E22" s="3">
        <f>'scores dag 3'!$K22</f>
        <v>1306</v>
      </c>
      <c r="F22" s="3">
        <f>'scores dag 4'!$K22</f>
        <v>0</v>
      </c>
      <c r="G22" s="3">
        <f>'scores dag 5'!$K22</f>
        <v>1538</v>
      </c>
      <c r="H22" s="3">
        <f>'scores dag 6'!$K22</f>
        <v>1520</v>
      </c>
      <c r="I22" s="3">
        <f>'scores dag 7'!$K22</f>
        <v>692</v>
      </c>
      <c r="J22" s="3">
        <f>'scores dag 8'!$K22</f>
        <v>668</v>
      </c>
      <c r="K22" s="1">
        <f>'scores dag 1'!J22+'scores dag 2'!J22+'scores dag 3'!J22+'scores dag 4'!J22+'scores dag 5'!J22+'scores dag 6'!J22+'scores dag 7'!J22+'scores dag 8'!J22</f>
        <v>40</v>
      </c>
      <c r="L22" s="3">
        <f t="shared" si="7"/>
        <v>8422</v>
      </c>
      <c r="M22" s="2">
        <f t="shared" si="8"/>
        <v>210.55</v>
      </c>
      <c r="O22" s="41">
        <f t="shared" si="5"/>
        <v>497967</v>
      </c>
      <c r="P22" s="41" t="str">
        <f t="shared" si="6"/>
        <v>P. v.d. Veerdonk</v>
      </c>
      <c r="Q22">
        <f t="shared" si="9"/>
        <v>40</v>
      </c>
      <c r="R22">
        <f t="shared" si="10"/>
        <v>8422</v>
      </c>
      <c r="S22" s="4">
        <f t="shared" si="11"/>
        <v>210.55</v>
      </c>
    </row>
    <row r="23" spans="1:19" ht="12.75">
      <c r="A23" s="39">
        <v>358053</v>
      </c>
      <c r="B23" s="40" t="s">
        <v>137</v>
      </c>
      <c r="C23" s="3">
        <f>'scores dag 1'!$K23</f>
        <v>0</v>
      </c>
      <c r="D23" s="3">
        <f>'scores dag 2'!$K23</f>
        <v>1287</v>
      </c>
      <c r="E23" s="3">
        <f>'scores dag 3'!$K23</f>
        <v>1336</v>
      </c>
      <c r="F23" s="3">
        <f>'scores dag 4'!$K23</f>
        <v>1632</v>
      </c>
      <c r="G23" s="3">
        <f>'scores dag 5'!$K23</f>
        <v>1618</v>
      </c>
      <c r="H23" s="3">
        <f>'scores dag 6'!$K23</f>
        <v>1420</v>
      </c>
      <c r="I23" s="3">
        <f>'scores dag 7'!$K23</f>
        <v>943</v>
      </c>
      <c r="J23" s="3">
        <f>'scores dag 8'!$K23</f>
        <v>1021</v>
      </c>
      <c r="K23" s="1">
        <f>'scores dag 1'!J23+'scores dag 2'!J23+'scores dag 3'!J23+'scores dag 4'!J23+'scores dag 5'!J23+'scores dag 6'!J23+'scores dag 7'!J23+'scores dag 8'!J23</f>
        <v>43</v>
      </c>
      <c r="L23" s="3">
        <f>SUM(C23:J23)</f>
        <v>9257</v>
      </c>
      <c r="M23" s="2">
        <f>IF(L23=0,"",L23/K23)</f>
        <v>215.27906976744185</v>
      </c>
      <c r="O23" s="41">
        <f>A23</f>
        <v>358053</v>
      </c>
      <c r="P23" s="41" t="str">
        <f>B23</f>
        <v>M Sassen</v>
      </c>
      <c r="Q23">
        <f>K23</f>
        <v>43</v>
      </c>
      <c r="R23">
        <f>L23</f>
        <v>9257</v>
      </c>
      <c r="S23" s="4">
        <f>M23</f>
        <v>215.27906976744185</v>
      </c>
    </row>
    <row r="24" spans="1:19" ht="12.75">
      <c r="A24" s="39">
        <v>964336</v>
      </c>
      <c r="B24" s="40" t="s">
        <v>68</v>
      </c>
      <c r="C24" s="3">
        <f>'scores dag 1'!$K24</f>
        <v>290</v>
      </c>
      <c r="D24" s="3">
        <f>'scores dag 2'!$K24</f>
        <v>483</v>
      </c>
      <c r="E24" s="3">
        <f>'scores dag 3'!$K24</f>
        <v>381</v>
      </c>
      <c r="F24" s="3">
        <f>'scores dag 4'!$K24</f>
        <v>177</v>
      </c>
      <c r="G24" s="3">
        <f>'scores dag 5'!$K24</f>
        <v>563</v>
      </c>
      <c r="H24" s="3">
        <f>'scores dag 6'!$K24</f>
        <v>1446</v>
      </c>
      <c r="I24" s="3">
        <f>'scores dag 7'!$K24</f>
        <v>609</v>
      </c>
      <c r="J24" s="3">
        <f>'scores dag 8'!$K24</f>
        <v>1214</v>
      </c>
      <c r="K24" s="1">
        <f>'scores dag 1'!J24+'scores dag 2'!J24+'scores dag 3'!J24+'scores dag 4'!J24+'scores dag 5'!J24+'scores dag 6'!J24+'scores dag 7'!J24+'scores dag 8'!J24</f>
        <v>27</v>
      </c>
      <c r="L24" s="3">
        <f t="shared" si="7"/>
        <v>5163</v>
      </c>
      <c r="M24" s="2">
        <f t="shared" si="8"/>
        <v>191.22222222222223</v>
      </c>
      <c r="O24" s="41">
        <f t="shared" si="5"/>
        <v>964336</v>
      </c>
      <c r="P24" s="41" t="str">
        <f t="shared" si="6"/>
        <v>J. Spil</v>
      </c>
      <c r="Q24">
        <f t="shared" si="9"/>
        <v>27</v>
      </c>
      <c r="R24">
        <f t="shared" si="10"/>
        <v>5163</v>
      </c>
      <c r="S24" s="4">
        <f t="shared" si="11"/>
        <v>191.22222222222223</v>
      </c>
    </row>
    <row r="25" spans="1:19" ht="12.75">
      <c r="A25" s="39">
        <v>288888</v>
      </c>
      <c r="B25" s="40" t="s">
        <v>69</v>
      </c>
      <c r="C25" s="3">
        <f>'scores dag 1'!$K25</f>
        <v>690</v>
      </c>
      <c r="D25" s="3">
        <f>'scores dag 2'!$K25</f>
        <v>851</v>
      </c>
      <c r="E25" s="3">
        <f>'scores dag 3'!$K25</f>
        <v>1242</v>
      </c>
      <c r="F25" s="3">
        <f>'scores dag 4'!$K25</f>
        <v>1480</v>
      </c>
      <c r="G25" s="3">
        <f>'scores dag 5'!$K25</f>
        <v>1587</v>
      </c>
      <c r="H25" s="3">
        <f>'scores dag 6'!$K25</f>
        <v>0</v>
      </c>
      <c r="I25" s="3">
        <f>'scores dag 7'!$K25</f>
        <v>725</v>
      </c>
      <c r="J25" s="3">
        <f>'scores dag 8'!$K25</f>
        <v>181</v>
      </c>
      <c r="K25" s="1">
        <f>'scores dag 1'!J25+'scores dag 2'!J25+'scores dag 3'!J25+'scores dag 4'!J25+'scores dag 5'!J25+'scores dag 6'!J25+'scores dag 7'!J25+'scores dag 8'!J25</f>
        <v>33</v>
      </c>
      <c r="L25" s="3">
        <f t="shared" si="7"/>
        <v>6756</v>
      </c>
      <c r="M25" s="2">
        <f t="shared" si="8"/>
        <v>204.72727272727272</v>
      </c>
      <c r="O25" s="41">
        <f t="shared" si="5"/>
        <v>288888</v>
      </c>
      <c r="P25" s="41" t="str">
        <f t="shared" si="6"/>
        <v>E.J. van Aarle</v>
      </c>
      <c r="Q25">
        <f t="shared" si="9"/>
        <v>33</v>
      </c>
      <c r="R25">
        <f t="shared" si="10"/>
        <v>6756</v>
      </c>
      <c r="S25" s="4">
        <f t="shared" si="11"/>
        <v>204.72727272727272</v>
      </c>
    </row>
    <row r="26" spans="1:19" ht="12.75">
      <c r="A26" s="39">
        <v>966509</v>
      </c>
      <c r="B26" s="40" t="s">
        <v>70</v>
      </c>
      <c r="C26" s="3">
        <f>'scores dag 1'!$K26</f>
        <v>729</v>
      </c>
      <c r="D26" s="3">
        <f>'scores dag 2'!$K26</f>
        <v>625</v>
      </c>
      <c r="E26" s="3">
        <f>'scores dag 3'!$K26</f>
        <v>820</v>
      </c>
      <c r="F26" s="3">
        <f>'scores dag 4'!$K26</f>
        <v>1482</v>
      </c>
      <c r="G26" s="3">
        <f>'scores dag 5'!$K26</f>
        <v>835</v>
      </c>
      <c r="H26" s="3">
        <f>'scores dag 6'!$K26</f>
        <v>1381</v>
      </c>
      <c r="I26" s="3">
        <f>'scores dag 7'!$K26</f>
        <v>137</v>
      </c>
      <c r="J26" s="3">
        <f>'scores dag 8'!$K26</f>
        <v>543</v>
      </c>
      <c r="K26" s="1">
        <f>'scores dag 1'!J26+'scores dag 2'!J26+'scores dag 3'!J26+'scores dag 4'!J26+'scores dag 5'!J26+'scores dag 6'!J26+'scores dag 7'!J26+'scores dag 8'!J26</f>
        <v>33</v>
      </c>
      <c r="L26" s="3">
        <f t="shared" si="7"/>
        <v>6552</v>
      </c>
      <c r="M26" s="2">
        <f t="shared" si="8"/>
        <v>198.54545454545453</v>
      </c>
      <c r="O26" s="41">
        <f t="shared" si="5"/>
        <v>966509</v>
      </c>
      <c r="P26" s="41" t="str">
        <f t="shared" si="6"/>
        <v>Chr. Kweens</v>
      </c>
      <c r="Q26">
        <f t="shared" si="9"/>
        <v>33</v>
      </c>
      <c r="R26">
        <f t="shared" si="10"/>
        <v>6552</v>
      </c>
      <c r="S26" s="4">
        <f t="shared" si="11"/>
        <v>198.54545454545453</v>
      </c>
    </row>
    <row r="27" spans="1:19" ht="12.75">
      <c r="A27" s="39">
        <v>795429</v>
      </c>
      <c r="B27" s="40" t="s">
        <v>40</v>
      </c>
      <c r="C27" s="3">
        <f>'scores dag 1'!$K27</f>
        <v>1412</v>
      </c>
      <c r="D27" s="3">
        <f>'scores dag 2'!$K27</f>
        <v>179</v>
      </c>
      <c r="E27" s="3">
        <f>'scores dag 3'!$K27</f>
        <v>627</v>
      </c>
      <c r="F27" s="3">
        <f>'scores dag 4'!$K27</f>
        <v>843</v>
      </c>
      <c r="G27" s="3">
        <f>'scores dag 5'!$K27</f>
        <v>598</v>
      </c>
      <c r="H27" s="3">
        <f>'scores dag 6'!$K27</f>
        <v>1560</v>
      </c>
      <c r="I27" s="3">
        <f>'scores dag 7'!$K27</f>
        <v>983</v>
      </c>
      <c r="J27" s="3">
        <f>'scores dag 8'!$K27</f>
        <v>1008</v>
      </c>
      <c r="K27" s="1">
        <f>'scores dag 1'!J27+'scores dag 2'!J27+'scores dag 3'!J27+'scores dag 4'!J27+'scores dag 5'!J27+'scores dag 6'!J27+'scores dag 7'!J27+'scores dag 8'!J27</f>
        <v>35</v>
      </c>
      <c r="L27" s="3">
        <f t="shared" si="7"/>
        <v>7210</v>
      </c>
      <c r="M27" s="2">
        <f t="shared" si="8"/>
        <v>206</v>
      </c>
      <c r="O27" s="41">
        <f t="shared" si="5"/>
        <v>795429</v>
      </c>
      <c r="P27" s="41" t="str">
        <f t="shared" si="6"/>
        <v>R. van Zeist</v>
      </c>
      <c r="Q27">
        <f t="shared" si="9"/>
        <v>35</v>
      </c>
      <c r="R27">
        <f t="shared" si="10"/>
        <v>7210</v>
      </c>
      <c r="S27" s="4">
        <f t="shared" si="11"/>
        <v>206</v>
      </c>
    </row>
    <row r="28" spans="1:19" ht="12.75">
      <c r="A28" s="39">
        <v>455474</v>
      </c>
      <c r="B28" s="40" t="s">
        <v>81</v>
      </c>
      <c r="C28" s="3">
        <f>'scores dag 1'!$K28</f>
        <v>781</v>
      </c>
      <c r="D28" s="3">
        <f>'scores dag 2'!$K28</f>
        <v>791</v>
      </c>
      <c r="E28" s="3">
        <f>'scores dag 3'!$K28</f>
        <v>990</v>
      </c>
      <c r="F28" s="3">
        <f>'scores dag 4'!$K28</f>
        <v>778</v>
      </c>
      <c r="G28" s="3">
        <f>'scores dag 5'!$K28</f>
        <v>0</v>
      </c>
      <c r="H28" s="3">
        <f>'scores dag 6'!$K28</f>
        <v>0</v>
      </c>
      <c r="I28" s="3">
        <f>'scores dag 7'!$K28</f>
        <v>310</v>
      </c>
      <c r="J28" s="3">
        <f>'scores dag 8'!$K28</f>
        <v>212</v>
      </c>
      <c r="K28" s="1">
        <f>'scores dag 1'!J28+'scores dag 2'!J28+'scores dag 3'!J28+'scores dag 4'!J28+'scores dag 5'!J28+'scores dag 6'!J28+'scores dag 7'!J28+'scores dag 8'!J28</f>
        <v>20</v>
      </c>
      <c r="L28" s="3">
        <f>SUM(C28:J28)</f>
        <v>3862</v>
      </c>
      <c r="M28" s="2">
        <f>IF(L28=0,"",L28/K28)</f>
        <v>193.1</v>
      </c>
      <c r="O28" s="41">
        <f>A28</f>
        <v>455474</v>
      </c>
      <c r="P28" s="41" t="str">
        <f>B28</f>
        <v>A Blijenberg</v>
      </c>
      <c r="Q28">
        <f>K28</f>
        <v>20</v>
      </c>
      <c r="R28">
        <f>L28</f>
        <v>3862</v>
      </c>
      <c r="S28" s="4">
        <f>M28</f>
        <v>193.1</v>
      </c>
    </row>
    <row r="30" spans="3:18" ht="12.75">
      <c r="C30" s="1"/>
      <c r="D30" s="1"/>
      <c r="E30" s="1"/>
      <c r="F30" s="1"/>
      <c r="G30" s="1"/>
      <c r="H30" s="1"/>
      <c r="I30" s="1"/>
      <c r="J30" s="1"/>
      <c r="O30" s="41">
        <f t="shared" si="5"/>
        <v>0</v>
      </c>
      <c r="P30" s="41">
        <f t="shared" si="6"/>
        <v>0</v>
      </c>
      <c r="Q30">
        <f>K30</f>
        <v>0</v>
      </c>
      <c r="R30">
        <f>L30</f>
        <v>0</v>
      </c>
    </row>
    <row r="31" spans="3:16" ht="12.75">
      <c r="C31" s="59">
        <f>SUM(C20:C29)</f>
        <v>6637</v>
      </c>
      <c r="D31" s="59">
        <f aca="true" t="shared" si="12" ref="D31:K31">SUM(D20:D29)</f>
        <v>7173</v>
      </c>
      <c r="E31" s="59">
        <f t="shared" si="12"/>
        <v>7303</v>
      </c>
      <c r="F31" s="59">
        <f t="shared" si="12"/>
        <v>7446</v>
      </c>
      <c r="G31" s="59">
        <f t="shared" si="12"/>
        <v>7440</v>
      </c>
      <c r="H31" s="59">
        <f t="shared" si="12"/>
        <v>7327</v>
      </c>
      <c r="I31" s="59">
        <f t="shared" si="12"/>
        <v>5533</v>
      </c>
      <c r="J31" s="59">
        <f t="shared" si="12"/>
        <v>6053</v>
      </c>
      <c r="K31" s="87">
        <f t="shared" si="12"/>
        <v>270</v>
      </c>
      <c r="L31" s="30">
        <f>SUM(L20:L28)</f>
        <v>54912</v>
      </c>
      <c r="M31" s="23">
        <f>L31/K31</f>
        <v>203.37777777777777</v>
      </c>
      <c r="O31" s="41">
        <f t="shared" si="5"/>
        <v>0</v>
      </c>
      <c r="P31" s="41">
        <f t="shared" si="6"/>
        <v>0</v>
      </c>
    </row>
    <row r="32" spans="3:16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41">
        <f t="shared" si="5"/>
        <v>0</v>
      </c>
      <c r="P32" s="41">
        <f t="shared" si="6"/>
        <v>0</v>
      </c>
    </row>
    <row r="33" spans="3:1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41">
        <f t="shared" si="5"/>
        <v>0</v>
      </c>
      <c r="P33" s="41">
        <f t="shared" si="6"/>
        <v>0</v>
      </c>
    </row>
    <row r="34" spans="1:16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O34" s="41"/>
      <c r="P34" s="41">
        <f t="shared" si="6"/>
        <v>0</v>
      </c>
    </row>
    <row r="35" spans="1:19" ht="12.75">
      <c r="A35" s="1">
        <v>37494</v>
      </c>
      <c r="B35" t="s">
        <v>33</v>
      </c>
      <c r="C35" s="3">
        <f>'scores dag 1'!$K35</f>
        <v>766</v>
      </c>
      <c r="D35" s="3">
        <f>'scores dag 2'!$K35</f>
        <v>0</v>
      </c>
      <c r="E35" s="3">
        <f>'scores dag 3'!$K35</f>
        <v>1503</v>
      </c>
      <c r="F35" s="3">
        <f>'scores dag 4'!$K35</f>
        <v>1219</v>
      </c>
      <c r="G35" s="3">
        <f>'scores dag 5'!$K35</f>
        <v>607</v>
      </c>
      <c r="H35" s="3">
        <f>'scores dag 6'!$K35</f>
        <v>831</v>
      </c>
      <c r="I35" s="3">
        <f>'scores dag 7'!$K35</f>
        <v>1164</v>
      </c>
      <c r="J35" s="3">
        <f>'scores dag 8'!$K35</f>
        <v>166</v>
      </c>
      <c r="K35" s="1">
        <f>'scores dag 1'!J35+'scores dag 2'!J35+'scores dag 3'!J35+'scores dag 4'!J35+'scores dag 5'!J35+'scores dag 6'!J35+'scores dag 7'!J35+'scores dag 8'!J35</f>
        <v>31</v>
      </c>
      <c r="L35" s="3">
        <f aca="true" t="shared" si="13" ref="L35:L43">SUM(C35:J35)</f>
        <v>6256</v>
      </c>
      <c r="M35" s="2">
        <f aca="true" t="shared" si="14" ref="M35:M43">IF(L35=0,"",L35/K35)</f>
        <v>201.80645161290323</v>
      </c>
      <c r="O35" s="41">
        <f t="shared" si="5"/>
        <v>37494</v>
      </c>
      <c r="P35" s="41" t="str">
        <f t="shared" si="6"/>
        <v>T. Plummen</v>
      </c>
      <c r="Q35">
        <f aca="true" t="shared" si="15" ref="Q35:S42">K35</f>
        <v>31</v>
      </c>
      <c r="R35">
        <f t="shared" si="15"/>
        <v>6256</v>
      </c>
      <c r="S35" s="4">
        <f t="shared" si="15"/>
        <v>201.80645161290323</v>
      </c>
    </row>
    <row r="36" spans="1:19" ht="12.75">
      <c r="A36" s="1">
        <v>50318</v>
      </c>
      <c r="B36" t="s">
        <v>34</v>
      </c>
      <c r="C36" s="3">
        <f>'scores dag 1'!$K36</f>
        <v>1416</v>
      </c>
      <c r="D36" s="3">
        <f>'scores dag 2'!$K36</f>
        <v>1224</v>
      </c>
      <c r="E36" s="3">
        <f>'scores dag 3'!$K36</f>
        <v>1510</v>
      </c>
      <c r="F36" s="3">
        <f>'scores dag 4'!$K36</f>
        <v>1074</v>
      </c>
      <c r="G36" s="3">
        <f>'scores dag 5'!$K36</f>
        <v>1071</v>
      </c>
      <c r="H36" s="3">
        <f>'scores dag 6'!$K36</f>
        <v>361</v>
      </c>
      <c r="I36" s="3">
        <f>'scores dag 7'!$K36</f>
        <v>812</v>
      </c>
      <c r="J36" s="3">
        <f>'scores dag 8'!$K36</f>
        <v>351</v>
      </c>
      <c r="K36" s="1">
        <f>'scores dag 1'!J36+'scores dag 2'!J36+'scores dag 3'!J36+'scores dag 4'!J36+'scores dag 5'!J36+'scores dag 6'!J36+'scores dag 7'!J36+'scores dag 8'!J36</f>
        <v>38</v>
      </c>
      <c r="L36" s="3">
        <f t="shared" si="13"/>
        <v>7819</v>
      </c>
      <c r="M36" s="2">
        <f t="shared" si="14"/>
        <v>205.76315789473685</v>
      </c>
      <c r="O36" s="41">
        <f t="shared" si="5"/>
        <v>50318</v>
      </c>
      <c r="P36" s="41" t="str">
        <f t="shared" si="6"/>
        <v>E. Kok</v>
      </c>
      <c r="Q36">
        <f t="shared" si="15"/>
        <v>38</v>
      </c>
      <c r="R36">
        <f t="shared" si="15"/>
        <v>7819</v>
      </c>
      <c r="S36" s="4">
        <f t="shared" si="15"/>
        <v>205.76315789473685</v>
      </c>
    </row>
    <row r="37" spans="1:19" ht="12.75">
      <c r="A37" s="1">
        <v>6270</v>
      </c>
      <c r="B37" t="s">
        <v>35</v>
      </c>
      <c r="C37" s="3">
        <f>'scores dag 1'!$K37</f>
        <v>1468</v>
      </c>
      <c r="D37" s="3">
        <f>'scores dag 2'!$K37</f>
        <v>1468</v>
      </c>
      <c r="E37" s="3">
        <f>'scores dag 3'!$K37</f>
        <v>1125</v>
      </c>
      <c r="F37" s="3">
        <f>'scores dag 4'!$K37</f>
        <v>1288</v>
      </c>
      <c r="G37" s="3">
        <f>'scores dag 5'!$K37</f>
        <v>1069</v>
      </c>
      <c r="H37" s="3">
        <f>'scores dag 6'!$K37</f>
        <v>1448</v>
      </c>
      <c r="I37" s="3">
        <f>'scores dag 7'!$K37</f>
        <v>447</v>
      </c>
      <c r="J37" s="3">
        <f>'scores dag 8'!$K37</f>
        <v>1298</v>
      </c>
      <c r="K37" s="1">
        <f>'scores dag 1'!J37+'scores dag 2'!J37+'scores dag 3'!J37+'scores dag 4'!J37+'scores dag 5'!J37+'scores dag 6'!J37+'scores dag 7'!J37+'scores dag 8'!J37</f>
        <v>45</v>
      </c>
      <c r="L37" s="3">
        <f t="shared" si="13"/>
        <v>9611</v>
      </c>
      <c r="M37" s="2">
        <f t="shared" si="14"/>
        <v>213.57777777777778</v>
      </c>
      <c r="O37" s="41">
        <f t="shared" si="5"/>
        <v>6270</v>
      </c>
      <c r="P37" s="41" t="str">
        <f t="shared" si="6"/>
        <v>R. van den Bogaard</v>
      </c>
      <c r="Q37">
        <f t="shared" si="15"/>
        <v>45</v>
      </c>
      <c r="R37">
        <f t="shared" si="15"/>
        <v>9611</v>
      </c>
      <c r="S37" s="4">
        <f t="shared" si="15"/>
        <v>213.57777777777778</v>
      </c>
    </row>
    <row r="38" spans="1:19" ht="12.75">
      <c r="A38" s="1">
        <v>470074</v>
      </c>
      <c r="B38" t="s">
        <v>36</v>
      </c>
      <c r="C38" s="3">
        <f>'scores dag 1'!$K38</f>
        <v>561</v>
      </c>
      <c r="D38" s="3">
        <f>'scores dag 2'!$K38</f>
        <v>974</v>
      </c>
      <c r="E38" s="3">
        <f>'scores dag 3'!$K38</f>
        <v>389</v>
      </c>
      <c r="F38" s="3">
        <f>'scores dag 4'!$K38</f>
        <v>354</v>
      </c>
      <c r="G38" s="3">
        <f>'scores dag 5'!$K38</f>
        <v>490</v>
      </c>
      <c r="H38" s="3">
        <f>'scores dag 6'!$K38</f>
        <v>390</v>
      </c>
      <c r="I38" s="3">
        <f>'scores dag 7'!$K38</f>
        <v>1266</v>
      </c>
      <c r="J38" s="3">
        <f>'scores dag 8'!$K38</f>
        <v>985</v>
      </c>
      <c r="K38" s="1">
        <f>'scores dag 1'!J38+'scores dag 2'!J38+'scores dag 3'!J38+'scores dag 4'!J38+'scores dag 5'!J38+'scores dag 6'!J38+'scores dag 7'!J38+'scores dag 8'!J38</f>
        <v>27</v>
      </c>
      <c r="L38" s="3">
        <f t="shared" si="13"/>
        <v>5409</v>
      </c>
      <c r="M38" s="2">
        <f t="shared" si="14"/>
        <v>200.33333333333334</v>
      </c>
      <c r="O38" s="41">
        <f t="shared" si="5"/>
        <v>470074</v>
      </c>
      <c r="P38" s="41" t="str">
        <f t="shared" si="6"/>
        <v>M. van de Griend</v>
      </c>
      <c r="Q38">
        <f t="shared" si="15"/>
        <v>27</v>
      </c>
      <c r="R38">
        <f t="shared" si="15"/>
        <v>5409</v>
      </c>
      <c r="S38" s="4">
        <f t="shared" si="15"/>
        <v>200.33333333333334</v>
      </c>
    </row>
    <row r="39" spans="1:19" ht="12.75">
      <c r="A39" s="1">
        <v>188956</v>
      </c>
      <c r="B39" t="s">
        <v>38</v>
      </c>
      <c r="C39" s="3">
        <f>'scores dag 1'!$K39</f>
        <v>1191</v>
      </c>
      <c r="D39" s="3">
        <f>'scores dag 2'!$K39</f>
        <v>1505</v>
      </c>
      <c r="E39" s="3">
        <f>'scores dag 3'!$K39</f>
        <v>1060</v>
      </c>
      <c r="F39" s="3">
        <f>'scores dag 4'!$K39</f>
        <v>148</v>
      </c>
      <c r="G39" s="3">
        <f>'scores dag 5'!$K39</f>
        <v>1297</v>
      </c>
      <c r="H39" s="3">
        <f>'scores dag 6'!$K39</f>
        <v>176</v>
      </c>
      <c r="I39" s="3">
        <f>'scores dag 7'!$K39</f>
        <v>802</v>
      </c>
      <c r="J39" s="3">
        <f>'scores dag 8'!$K39</f>
        <v>811</v>
      </c>
      <c r="K39" s="1">
        <f>'scores dag 1'!J39+'scores dag 2'!J39+'scores dag 3'!J39+'scores dag 4'!J39+'scores dag 5'!J39+'scores dag 6'!J39+'scores dag 7'!J39+'scores dag 8'!J39</f>
        <v>34</v>
      </c>
      <c r="L39" s="3">
        <f t="shared" si="13"/>
        <v>6990</v>
      </c>
      <c r="M39" s="2">
        <f t="shared" si="14"/>
        <v>205.58823529411765</v>
      </c>
      <c r="O39" s="41">
        <f t="shared" si="5"/>
        <v>188956</v>
      </c>
      <c r="P39" s="41" t="str">
        <f t="shared" si="6"/>
        <v>M. van den Bosch</v>
      </c>
      <c r="Q39">
        <f t="shared" si="15"/>
        <v>34</v>
      </c>
      <c r="R39">
        <f t="shared" si="15"/>
        <v>6990</v>
      </c>
      <c r="S39" s="4">
        <f t="shared" si="15"/>
        <v>205.58823529411765</v>
      </c>
    </row>
    <row r="40" spans="1:19" ht="12.75">
      <c r="A40" s="1">
        <v>949523</v>
      </c>
      <c r="B40" t="s">
        <v>39</v>
      </c>
      <c r="C40" s="3">
        <f>'scores dag 1'!$K40</f>
        <v>936</v>
      </c>
      <c r="D40" s="3">
        <f>'scores dag 2'!$K40</f>
        <v>1027</v>
      </c>
      <c r="E40" s="3">
        <f>'scores dag 3'!$K40</f>
        <v>1516</v>
      </c>
      <c r="F40" s="3">
        <f>'scores dag 4'!$K40</f>
        <v>1442</v>
      </c>
      <c r="G40" s="3">
        <f>'scores dag 5'!$K40</f>
        <v>1544</v>
      </c>
      <c r="H40" s="3">
        <f>'scores dag 6'!$K40</f>
        <v>1435</v>
      </c>
      <c r="I40" s="3">
        <f>'scores dag 7'!$K40</f>
        <v>812</v>
      </c>
      <c r="J40" s="3">
        <f>'scores dag 8'!$K40</f>
        <v>943</v>
      </c>
      <c r="K40" s="1">
        <f>'scores dag 1'!J40+'scores dag 2'!J40+'scores dag 3'!J40+'scores dag 4'!J40+'scores dag 5'!J40+'scores dag 6'!J40+'scores dag 7'!J40+'scores dag 8'!J40</f>
        <v>47</v>
      </c>
      <c r="L40" s="3">
        <f t="shared" si="13"/>
        <v>9655</v>
      </c>
      <c r="M40" s="2">
        <f t="shared" si="14"/>
        <v>205.4255319148936</v>
      </c>
      <c r="O40" s="41">
        <f t="shared" si="5"/>
        <v>949523</v>
      </c>
      <c r="P40" s="41" t="str">
        <f t="shared" si="6"/>
        <v>N. Plummen</v>
      </c>
      <c r="Q40">
        <f t="shared" si="15"/>
        <v>47</v>
      </c>
      <c r="R40">
        <f t="shared" si="15"/>
        <v>9655</v>
      </c>
      <c r="S40" s="4">
        <f t="shared" si="15"/>
        <v>205.4255319148936</v>
      </c>
    </row>
    <row r="41" spans="1:19" ht="12.75">
      <c r="A41" s="1">
        <v>912859</v>
      </c>
      <c r="B41" t="s">
        <v>54</v>
      </c>
      <c r="C41" s="3">
        <f>'scores dag 1'!$K41</f>
        <v>619</v>
      </c>
      <c r="D41" s="3">
        <f>'scores dag 2'!$K41</f>
        <v>507</v>
      </c>
      <c r="E41" s="3">
        <f>'scores dag 3'!$K41</f>
        <v>206</v>
      </c>
      <c r="F41" s="3">
        <f>'scores dag 4'!$K41</f>
        <v>1503</v>
      </c>
      <c r="G41" s="3">
        <f>'scores dag 5'!$K41</f>
        <v>1300</v>
      </c>
      <c r="H41" s="3">
        <f>'scores dag 6'!$K41</f>
        <v>1481</v>
      </c>
      <c r="I41" s="3">
        <f>'scores dag 7'!$K41</f>
        <v>749</v>
      </c>
      <c r="J41" s="3">
        <f>'scores dag 8'!$K41</f>
        <v>721</v>
      </c>
      <c r="K41" s="1">
        <f>'scores dag 1'!J41+'scores dag 2'!J41+'scores dag 3'!J41+'scores dag 4'!J41+'scores dag 5'!J41+'scores dag 6'!J41+'scores dag 7'!J41+'scores dag 8'!J41</f>
        <v>35</v>
      </c>
      <c r="L41" s="3">
        <f t="shared" si="13"/>
        <v>7086</v>
      </c>
      <c r="M41" s="2">
        <f t="shared" si="14"/>
        <v>202.45714285714286</v>
      </c>
      <c r="O41" s="41">
        <f t="shared" si="5"/>
        <v>912859</v>
      </c>
      <c r="P41" s="41" t="str">
        <f t="shared" si="6"/>
        <v>M. Kok</v>
      </c>
      <c r="Q41">
        <f t="shared" si="15"/>
        <v>35</v>
      </c>
      <c r="R41">
        <f t="shared" si="15"/>
        <v>7086</v>
      </c>
      <c r="S41" s="4">
        <f t="shared" si="15"/>
        <v>202.45714285714286</v>
      </c>
    </row>
    <row r="42" spans="1:19" ht="12.75">
      <c r="A42" s="1">
        <v>1183850</v>
      </c>
      <c r="B42" t="s">
        <v>55</v>
      </c>
      <c r="C42" s="3">
        <f>'scores dag 1'!$K42</f>
        <v>0</v>
      </c>
      <c r="D42" s="3">
        <f>'scores dag 2'!$K42</f>
        <v>358</v>
      </c>
      <c r="E42" s="3">
        <f>'scores dag 3'!$K42</f>
        <v>154</v>
      </c>
      <c r="F42" s="3">
        <f>'scores dag 4'!$K42</f>
        <v>172</v>
      </c>
      <c r="G42" s="3">
        <f>'scores dag 5'!$K42</f>
        <v>178</v>
      </c>
      <c r="H42" s="3">
        <f>'scores dag 6'!$K42</f>
        <v>994</v>
      </c>
      <c r="I42" s="3">
        <f>'scores dag 7'!$K42</f>
        <v>0</v>
      </c>
      <c r="J42" s="3">
        <f>'scores dag 8'!$K42</f>
        <v>595</v>
      </c>
      <c r="K42" s="1">
        <f>'scores dag 1'!J42+'scores dag 2'!J42+'scores dag 3'!J42+'scores dag 4'!J42+'scores dag 5'!J42+'scores dag 6'!J42+'scores dag 7'!J42+'scores dag 8'!J42</f>
        <v>13</v>
      </c>
      <c r="L42" s="3">
        <f t="shared" si="13"/>
        <v>2451</v>
      </c>
      <c r="M42" s="2">
        <f t="shared" si="14"/>
        <v>188.53846153846155</v>
      </c>
      <c r="O42" s="41">
        <f t="shared" si="5"/>
        <v>1183850</v>
      </c>
      <c r="P42" s="41" t="str">
        <f t="shared" si="6"/>
        <v>M. Schatteman</v>
      </c>
      <c r="Q42">
        <f t="shared" si="15"/>
        <v>13</v>
      </c>
      <c r="R42">
        <f t="shared" si="15"/>
        <v>2451</v>
      </c>
      <c r="S42" s="4">
        <f t="shared" si="15"/>
        <v>188.53846153846155</v>
      </c>
    </row>
    <row r="43" spans="1:16" ht="12.75">
      <c r="A43" s="1">
        <v>382523</v>
      </c>
      <c r="B43" t="s">
        <v>37</v>
      </c>
      <c r="C43" s="3">
        <f>'scores dag 1'!$K43</f>
        <v>0</v>
      </c>
      <c r="D43" s="3">
        <f>'scores dag 2'!$K43</f>
        <v>0</v>
      </c>
      <c r="E43" s="3">
        <f>'scores dag 3'!$K43</f>
        <v>0</v>
      </c>
      <c r="F43" s="3">
        <f>'scores dag 4'!$K43</f>
        <v>0</v>
      </c>
      <c r="G43" s="3">
        <f>'scores dag 5'!$K43</f>
        <v>0</v>
      </c>
      <c r="H43" s="3">
        <f>'scores dag 6'!$K43</f>
        <v>0</v>
      </c>
      <c r="I43" s="3">
        <f>'scores dag 7'!$K43</f>
        <v>0</v>
      </c>
      <c r="J43" s="3">
        <f>'scores dag 8'!$K43</f>
        <v>0</v>
      </c>
      <c r="K43" s="1">
        <f>'scores dag 1'!J43+'scores dag 2'!J43+'scores dag 3'!J43+'scores dag 4'!J43+'scores dag 5'!J43+'scores dag 6'!J43+'scores dag 7'!J43+'scores dag 8'!J43</f>
        <v>0</v>
      </c>
      <c r="L43" s="3">
        <f t="shared" si="13"/>
        <v>0</v>
      </c>
      <c r="M43" s="2">
        <f t="shared" si="14"/>
      </c>
      <c r="O43" s="41">
        <f t="shared" si="5"/>
        <v>382523</v>
      </c>
      <c r="P43" s="41" t="str">
        <f t="shared" si="6"/>
        <v>M. Krull</v>
      </c>
    </row>
    <row r="44" spans="3:16" ht="12.75">
      <c r="C44" s="1"/>
      <c r="D44" s="1"/>
      <c r="E44" s="1"/>
      <c r="F44" s="1"/>
      <c r="G44" s="1"/>
      <c r="H44" s="1"/>
      <c r="I44" s="1"/>
      <c r="J44" s="1"/>
      <c r="O44" s="41">
        <f t="shared" si="5"/>
        <v>0</v>
      </c>
      <c r="P44" s="41">
        <f t="shared" si="6"/>
        <v>0</v>
      </c>
    </row>
    <row r="45" spans="3:16" ht="12.75">
      <c r="C45" s="1"/>
      <c r="D45" s="1"/>
      <c r="E45" s="1"/>
      <c r="F45" s="1"/>
      <c r="G45" s="1"/>
      <c r="H45" s="1"/>
      <c r="I45" s="1"/>
      <c r="J45" s="1"/>
      <c r="K45" s="22">
        <f>SUM(K35:K43)</f>
        <v>270</v>
      </c>
      <c r="L45" s="30">
        <f>SUM(L35:L43)</f>
        <v>55277</v>
      </c>
      <c r="M45" s="23">
        <f>L45/K45</f>
        <v>204.72962962962964</v>
      </c>
      <c r="O45" s="41">
        <f t="shared" si="5"/>
        <v>0</v>
      </c>
      <c r="P45" s="41">
        <f t="shared" si="6"/>
        <v>0</v>
      </c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41">
        <f t="shared" si="5"/>
        <v>0</v>
      </c>
      <c r="P46" s="41">
        <f t="shared" si="6"/>
        <v>0</v>
      </c>
    </row>
    <row r="47" spans="3:1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41">
        <f t="shared" si="5"/>
        <v>0</v>
      </c>
      <c r="P47" s="41">
        <f t="shared" si="6"/>
        <v>0</v>
      </c>
    </row>
    <row r="48" spans="3:16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41">
        <f t="shared" si="5"/>
        <v>0</v>
      </c>
      <c r="P48" s="41">
        <f t="shared" si="6"/>
        <v>0</v>
      </c>
    </row>
    <row r="49" spans="1:16" ht="12.75">
      <c r="A49" s="119" t="s">
        <v>59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O49" s="41"/>
      <c r="P49" s="41">
        <f t="shared" si="6"/>
        <v>0</v>
      </c>
    </row>
    <row r="50" spans="1:19" ht="12.75">
      <c r="A50" s="39">
        <v>564664</v>
      </c>
      <c r="B50" s="40" t="s">
        <v>29</v>
      </c>
      <c r="C50" s="3">
        <f>'scores dag 1'!$K50</f>
        <v>1139</v>
      </c>
      <c r="D50" s="3">
        <f>'scores dag 2'!$K50</f>
        <v>1517</v>
      </c>
      <c r="E50" s="3">
        <f>'scores dag 3'!$K50</f>
        <v>1039</v>
      </c>
      <c r="F50" s="3">
        <f>'scores dag 4'!$K50</f>
        <v>993</v>
      </c>
      <c r="G50" s="3">
        <f>'scores dag 5'!$K50</f>
        <v>1436</v>
      </c>
      <c r="H50" s="3">
        <f>'scores dag 6'!$K50</f>
        <v>954</v>
      </c>
      <c r="I50" s="3">
        <f>'scores dag 7'!$K50</f>
        <v>1208</v>
      </c>
      <c r="J50" s="3">
        <f>'scores dag 8'!$K50</f>
        <v>1228</v>
      </c>
      <c r="K50" s="1">
        <f>'scores dag 1'!J50+'scores dag 2'!J50+'scores dag 3'!J50+'scores dag 4'!J50+'scores dag 5'!J50+'scores dag 6'!J50+'scores dag 7'!J50+'scores dag 8'!J50</f>
        <v>47</v>
      </c>
      <c r="L50" s="3">
        <f aca="true" t="shared" si="16" ref="L50:L58">SUM(C50:J50)</f>
        <v>9514</v>
      </c>
      <c r="M50" s="2">
        <f aca="true" t="shared" si="17" ref="M50:M58">IF(L50=0,"",L50/K50)</f>
        <v>202.4255319148936</v>
      </c>
      <c r="O50" s="41">
        <f t="shared" si="5"/>
        <v>564664</v>
      </c>
      <c r="P50" s="41" t="str">
        <f t="shared" si="6"/>
        <v>W. Selier</v>
      </c>
      <c r="Q50">
        <f aca="true" t="shared" si="18" ref="Q50:Q58">K50</f>
        <v>47</v>
      </c>
      <c r="R50">
        <f aca="true" t="shared" si="19" ref="R50:R58">L50</f>
        <v>9514</v>
      </c>
      <c r="S50" s="4">
        <f aca="true" t="shared" si="20" ref="S50:S58">M50</f>
        <v>202.4255319148936</v>
      </c>
    </row>
    <row r="51" spans="1:19" ht="12.75">
      <c r="A51" s="39">
        <v>57207</v>
      </c>
      <c r="B51" s="40" t="s">
        <v>82</v>
      </c>
      <c r="C51" s="3">
        <f>'scores dag 1'!$K51</f>
        <v>293</v>
      </c>
      <c r="D51" s="3">
        <f>'scores dag 2'!$K51</f>
        <v>0</v>
      </c>
      <c r="E51" s="3">
        <f>'scores dag 3'!$K51</f>
        <v>0</v>
      </c>
      <c r="F51" s="3">
        <f>'scores dag 4'!$K51</f>
        <v>0</v>
      </c>
      <c r="G51" s="3">
        <f>'scores dag 5'!$K51</f>
        <v>0</v>
      </c>
      <c r="H51" s="3">
        <f>'scores dag 6'!$K51</f>
        <v>612</v>
      </c>
      <c r="I51" s="3">
        <f>'scores dag 7'!$K51</f>
        <v>0</v>
      </c>
      <c r="J51" s="3">
        <f>'scores dag 8'!$K51</f>
        <v>0</v>
      </c>
      <c r="K51" s="1">
        <f>'scores dag 1'!J51+'scores dag 2'!J51+'scores dag 3'!J51+'scores dag 4'!J51+'scores dag 5'!J51+'scores dag 6'!J51+'scores dag 7'!J51+'scores dag 8'!J51</f>
        <v>5</v>
      </c>
      <c r="L51" s="3">
        <f t="shared" si="16"/>
        <v>905</v>
      </c>
      <c r="M51" s="2">
        <f t="shared" si="17"/>
        <v>181</v>
      </c>
      <c r="O51" s="41">
        <f t="shared" si="5"/>
        <v>57207</v>
      </c>
      <c r="P51" s="41" t="str">
        <f t="shared" si="6"/>
        <v>AFR van Gurp</v>
      </c>
      <c r="Q51">
        <f t="shared" si="18"/>
        <v>5</v>
      </c>
      <c r="R51">
        <f t="shared" si="19"/>
        <v>905</v>
      </c>
      <c r="S51" s="4">
        <f t="shared" si="20"/>
        <v>181</v>
      </c>
    </row>
    <row r="52" spans="1:19" ht="12.75">
      <c r="A52" s="39">
        <v>492361</v>
      </c>
      <c r="B52" s="40" t="s">
        <v>83</v>
      </c>
      <c r="C52" s="3">
        <f>'scores dag 1'!$K52</f>
        <v>966</v>
      </c>
      <c r="D52" s="3">
        <f>'scores dag 2'!$K52</f>
        <v>1056</v>
      </c>
      <c r="E52" s="3">
        <f>'scores dag 3'!$K52</f>
        <v>1033</v>
      </c>
      <c r="F52" s="3">
        <f>'scores dag 4'!$K52</f>
        <v>1520</v>
      </c>
      <c r="G52" s="3">
        <f>'scores dag 5'!$K52</f>
        <v>577</v>
      </c>
      <c r="H52" s="3">
        <f>'scores dag 6'!$K52</f>
        <v>1175</v>
      </c>
      <c r="I52" s="3">
        <f>'scores dag 7'!$K52</f>
        <v>0</v>
      </c>
      <c r="J52" s="3">
        <f>'scores dag 8'!$K52</f>
        <v>595</v>
      </c>
      <c r="K52" s="1">
        <f>'scores dag 1'!J52+'scores dag 2'!J52+'scores dag 3'!J52+'scores dag 4'!J52+'scores dag 5'!J52+'scores dag 6'!J52+'scores dag 7'!J52+'scores dag 8'!J52</f>
        <v>35</v>
      </c>
      <c r="L52" s="3">
        <f t="shared" si="16"/>
        <v>6922</v>
      </c>
      <c r="M52" s="2">
        <f t="shared" si="17"/>
        <v>197.77142857142857</v>
      </c>
      <c r="O52" s="41">
        <f t="shared" si="5"/>
        <v>492361</v>
      </c>
      <c r="P52" s="41" t="str">
        <f t="shared" si="6"/>
        <v>R Dol</v>
      </c>
      <c r="Q52">
        <f t="shared" si="18"/>
        <v>35</v>
      </c>
      <c r="R52">
        <f t="shared" si="19"/>
        <v>6922</v>
      </c>
      <c r="S52" s="4">
        <f t="shared" si="20"/>
        <v>197.77142857142857</v>
      </c>
    </row>
    <row r="53" spans="1:19" ht="12.75">
      <c r="A53" s="39">
        <v>766828</v>
      </c>
      <c r="B53" s="40" t="s">
        <v>30</v>
      </c>
      <c r="C53" s="3">
        <f>'scores dag 1'!$K53</f>
        <v>1406</v>
      </c>
      <c r="D53" s="3">
        <f>'scores dag 2'!$K53</f>
        <v>943</v>
      </c>
      <c r="E53" s="3">
        <f>'scores dag 3'!$K53</f>
        <v>1213</v>
      </c>
      <c r="F53" s="3">
        <f>'scores dag 4'!$K53</f>
        <v>0</v>
      </c>
      <c r="G53" s="3">
        <f>'scores dag 5'!$K53</f>
        <v>917</v>
      </c>
      <c r="H53" s="3">
        <f>'scores dag 6'!$K53</f>
        <v>1424</v>
      </c>
      <c r="I53" s="3">
        <f>'scores dag 7'!$K53</f>
        <v>1313</v>
      </c>
      <c r="J53" s="3">
        <f>'scores dag 8'!$K53</f>
        <v>1134</v>
      </c>
      <c r="K53" s="1">
        <f>'scores dag 1'!J53+'scores dag 2'!J53+'scores dag 3'!J53+'scores dag 4'!J53+'scores dag 5'!J53+'scores dag 6'!J53+'scores dag 7'!J53+'scores dag 8'!J53</f>
        <v>41</v>
      </c>
      <c r="L53" s="3">
        <f t="shared" si="16"/>
        <v>8350</v>
      </c>
      <c r="M53" s="2">
        <f t="shared" si="17"/>
        <v>203.65853658536585</v>
      </c>
      <c r="O53" s="41">
        <f t="shared" si="5"/>
        <v>766828</v>
      </c>
      <c r="P53" s="41" t="str">
        <f t="shared" si="6"/>
        <v>P. Smits</v>
      </c>
      <c r="Q53">
        <f t="shared" si="18"/>
        <v>41</v>
      </c>
      <c r="R53">
        <f t="shared" si="19"/>
        <v>8350</v>
      </c>
      <c r="S53" s="4">
        <f t="shared" si="20"/>
        <v>203.65853658536585</v>
      </c>
    </row>
    <row r="54" spans="1:19" ht="12.75">
      <c r="A54" s="39">
        <v>58602</v>
      </c>
      <c r="B54" s="40" t="s">
        <v>129</v>
      </c>
      <c r="C54" s="3">
        <f>'scores dag 1'!$K54</f>
        <v>0</v>
      </c>
      <c r="D54" s="3">
        <f>'scores dag 2'!$K54</f>
        <v>511</v>
      </c>
      <c r="E54" s="3">
        <f>'scores dag 3'!$K54</f>
        <v>1414</v>
      </c>
      <c r="F54" s="3">
        <f>'scores dag 4'!$K54</f>
        <v>1622</v>
      </c>
      <c r="G54" s="3">
        <f>'scores dag 5'!$K54</f>
        <v>1581</v>
      </c>
      <c r="H54" s="3">
        <f>'scores dag 6'!$K54</f>
        <v>496</v>
      </c>
      <c r="I54" s="3">
        <f>'scores dag 7'!$K54</f>
        <v>1183</v>
      </c>
      <c r="J54" s="3">
        <f>'scores dag 8'!$K54</f>
        <v>530</v>
      </c>
      <c r="K54" s="1">
        <f>'scores dag 1'!J54+'scores dag 2'!J54+'scores dag 3'!J54+'scores dag 4'!J54+'scores dag 5'!J54+'scores dag 6'!J54+'scores dag 7'!J54+'scores dag 8'!J54</f>
        <v>36</v>
      </c>
      <c r="L54" s="3">
        <f t="shared" si="16"/>
        <v>7337</v>
      </c>
      <c r="M54" s="2">
        <f t="shared" si="17"/>
        <v>203.80555555555554</v>
      </c>
      <c r="O54" s="41">
        <f t="shared" si="5"/>
        <v>58602</v>
      </c>
      <c r="P54" s="41" t="str">
        <f t="shared" si="6"/>
        <v>L.B.W. Jansen</v>
      </c>
      <c r="Q54">
        <f t="shared" si="18"/>
        <v>36</v>
      </c>
      <c r="R54">
        <f t="shared" si="19"/>
        <v>7337</v>
      </c>
      <c r="S54" s="4">
        <f t="shared" si="20"/>
        <v>203.80555555555554</v>
      </c>
    </row>
    <row r="55" spans="1:19" ht="12.75">
      <c r="A55" s="39">
        <v>670103</v>
      </c>
      <c r="B55" s="40" t="s">
        <v>84</v>
      </c>
      <c r="C55" s="3">
        <f>'scores dag 1'!$K55</f>
        <v>977</v>
      </c>
      <c r="D55" s="3">
        <f>'scores dag 2'!$K55</f>
        <v>1369</v>
      </c>
      <c r="E55" s="3">
        <f>'scores dag 3'!$K55</f>
        <v>413</v>
      </c>
      <c r="F55" s="3">
        <f>'scores dag 4'!$K55</f>
        <v>1527</v>
      </c>
      <c r="G55" s="3">
        <f>'scores dag 5'!$K55</f>
        <v>1592</v>
      </c>
      <c r="H55" s="3">
        <f>'scores dag 6'!$K55</f>
        <v>1348</v>
      </c>
      <c r="I55" s="3">
        <f>'scores dag 7'!$K55</f>
        <v>0</v>
      </c>
      <c r="J55" s="3">
        <f>'scores dag 8'!$K55</f>
        <v>0</v>
      </c>
      <c r="K55" s="1">
        <f>'scores dag 1'!J55+'scores dag 2'!J55+'scores dag 3'!J55+'scores dag 4'!J55+'scores dag 5'!J55+'scores dag 6'!J55+'scores dag 7'!J55+'scores dag 8'!J55</f>
        <v>34</v>
      </c>
      <c r="L55" s="3">
        <f t="shared" si="16"/>
        <v>7226</v>
      </c>
      <c r="M55" s="2">
        <f t="shared" si="17"/>
        <v>212.52941176470588</v>
      </c>
      <c r="O55" s="41">
        <f t="shared" si="5"/>
        <v>670103</v>
      </c>
      <c r="P55" s="41" t="str">
        <f t="shared" si="6"/>
        <v>MJG Pittens</v>
      </c>
      <c r="Q55">
        <f t="shared" si="18"/>
        <v>34</v>
      </c>
      <c r="R55">
        <f t="shared" si="19"/>
        <v>7226</v>
      </c>
      <c r="S55" s="4">
        <f t="shared" si="20"/>
        <v>212.52941176470588</v>
      </c>
    </row>
    <row r="56" spans="1:19" ht="12.75">
      <c r="A56" s="39">
        <v>488658</v>
      </c>
      <c r="B56" s="40" t="s">
        <v>130</v>
      </c>
      <c r="C56" s="3">
        <f>'scores dag 1'!$K56</f>
        <v>0</v>
      </c>
      <c r="D56" s="3">
        <f>'scores dag 2'!$K56</f>
        <v>1441</v>
      </c>
      <c r="E56" s="3">
        <f>'scores dag 3'!$K56</f>
        <v>1570</v>
      </c>
      <c r="F56" s="3">
        <f>'scores dag 4'!$K56</f>
        <v>1500</v>
      </c>
      <c r="G56" s="3">
        <f>'scores dag 5'!$K56</f>
        <v>1591</v>
      </c>
      <c r="H56" s="3">
        <f>'scores dag 6'!$K56</f>
        <v>698</v>
      </c>
      <c r="I56" s="3">
        <f>'scores dag 7'!$K56</f>
        <v>1140</v>
      </c>
      <c r="J56" s="3">
        <f>'scores dag 8'!$K56</f>
        <v>1136</v>
      </c>
      <c r="K56" s="1">
        <f>'scores dag 1'!J56+'scores dag 2'!J56+'scores dag 3'!J56+'scores dag 4'!J56+'scores dag 5'!J56+'scores dag 6'!J56+'scores dag 7'!J56+'scores dag 8'!J56</f>
        <v>44</v>
      </c>
      <c r="L56" s="3">
        <f t="shared" si="16"/>
        <v>9076</v>
      </c>
      <c r="M56" s="2">
        <f t="shared" si="17"/>
        <v>206.27272727272728</v>
      </c>
      <c r="O56" s="41">
        <f t="shared" si="5"/>
        <v>488658</v>
      </c>
      <c r="P56" s="41" t="str">
        <f t="shared" si="6"/>
        <v>M W H van den Heuvel</v>
      </c>
      <c r="Q56">
        <f t="shared" si="18"/>
        <v>44</v>
      </c>
      <c r="R56">
        <f t="shared" si="19"/>
        <v>9076</v>
      </c>
      <c r="S56" s="4">
        <f t="shared" si="20"/>
        <v>206.27272727272728</v>
      </c>
    </row>
    <row r="57" spans="1:19" ht="12.75">
      <c r="A57" s="39">
        <v>360716</v>
      </c>
      <c r="B57" s="40" t="s">
        <v>85</v>
      </c>
      <c r="C57" s="3">
        <f>'scores dag 1'!$K57</f>
        <v>541</v>
      </c>
      <c r="D57" s="3">
        <f>'scores dag 2'!$K57</f>
        <v>159</v>
      </c>
      <c r="E57" s="3">
        <f>'scores dag 3'!$K57</f>
        <v>0</v>
      </c>
      <c r="F57" s="3">
        <f>'scores dag 4'!$K57</f>
        <v>362</v>
      </c>
      <c r="G57" s="3">
        <f>'scores dag 5'!$K57</f>
        <v>0</v>
      </c>
      <c r="H57" s="3">
        <f>'scores dag 6'!$K57</f>
        <v>0</v>
      </c>
      <c r="I57" s="3">
        <f>'scores dag 7'!$K57</f>
        <v>0</v>
      </c>
      <c r="J57" s="3">
        <f>'scores dag 8'!$K57</f>
        <v>0</v>
      </c>
      <c r="K57" s="1">
        <f>'scores dag 1'!J57+'scores dag 2'!J57+'scores dag 3'!J57+'scores dag 4'!J57+'scores dag 5'!J57+'scores dag 6'!J57+'scores dag 7'!J57+'scores dag 8'!J57</f>
        <v>6</v>
      </c>
      <c r="L57" s="3">
        <f t="shared" si="16"/>
        <v>1062</v>
      </c>
      <c r="M57" s="2">
        <f t="shared" si="17"/>
        <v>177</v>
      </c>
      <c r="O57" s="41">
        <f t="shared" si="5"/>
        <v>360716</v>
      </c>
      <c r="P57" s="41" t="str">
        <f t="shared" si="6"/>
        <v>D.G.C.M. van Kuijk</v>
      </c>
      <c r="Q57">
        <f t="shared" si="18"/>
        <v>6</v>
      </c>
      <c r="R57">
        <f t="shared" si="19"/>
        <v>1062</v>
      </c>
      <c r="S57" s="4">
        <f t="shared" si="20"/>
        <v>177</v>
      </c>
    </row>
    <row r="58" spans="1:19" ht="12.75">
      <c r="A58" s="39">
        <v>1185098</v>
      </c>
      <c r="B58" s="40" t="s">
        <v>56</v>
      </c>
      <c r="C58" s="3">
        <f>'scores dag 1'!$K58</f>
        <v>1453</v>
      </c>
      <c r="D58" s="3">
        <f>'scores dag 2'!$K58</f>
        <v>0</v>
      </c>
      <c r="E58" s="3">
        <f>'scores dag 3'!$K58</f>
        <v>599</v>
      </c>
      <c r="F58" s="3">
        <f>'scores dag 4'!$K58</f>
        <v>0</v>
      </c>
      <c r="G58" s="3">
        <f>'scores dag 5'!$K58</f>
        <v>0</v>
      </c>
      <c r="H58" s="3">
        <f>'scores dag 6'!$K58</f>
        <v>0</v>
      </c>
      <c r="I58" s="3">
        <f>'scores dag 7'!$K58</f>
        <v>1156</v>
      </c>
      <c r="J58" s="3">
        <f>'scores dag 8'!$K58</f>
        <v>1283</v>
      </c>
      <c r="K58" s="1">
        <f>'scores dag 1'!J58+'scores dag 2'!J58+'scores dag 3'!J58+'scores dag 4'!J58+'scores dag 5'!J58+'scores dag 6'!J58+'scores dag 7'!J58+'scores dag 8'!J58</f>
        <v>22</v>
      </c>
      <c r="L58" s="3">
        <f t="shared" si="16"/>
        <v>4491</v>
      </c>
      <c r="M58" s="2">
        <f t="shared" si="17"/>
        <v>204.13636363636363</v>
      </c>
      <c r="O58" s="41">
        <f t="shared" si="5"/>
        <v>1185098</v>
      </c>
      <c r="P58" s="41" t="str">
        <f t="shared" si="6"/>
        <v>S. Williams</v>
      </c>
      <c r="Q58">
        <f t="shared" si="18"/>
        <v>22</v>
      </c>
      <c r="R58">
        <f t="shared" si="19"/>
        <v>4491</v>
      </c>
      <c r="S58" s="4">
        <f t="shared" si="20"/>
        <v>204.13636363636363</v>
      </c>
    </row>
    <row r="59" spans="1:18" ht="12.75">
      <c r="A59" s="1"/>
      <c r="B59" s="7"/>
      <c r="C59" s="3"/>
      <c r="D59" s="3"/>
      <c r="E59" s="3"/>
      <c r="F59" s="3"/>
      <c r="G59" s="3"/>
      <c r="H59" s="3"/>
      <c r="I59" s="3"/>
      <c r="J59" s="3"/>
      <c r="K59" s="1"/>
      <c r="L59" s="3"/>
      <c r="M59" s="2"/>
      <c r="O59" s="41">
        <f t="shared" si="5"/>
        <v>0</v>
      </c>
      <c r="P59" s="41">
        <f t="shared" si="6"/>
        <v>0</v>
      </c>
      <c r="R59"/>
    </row>
    <row r="60" spans="15:16" ht="12.75">
      <c r="O60" s="41">
        <f t="shared" si="5"/>
        <v>0</v>
      </c>
      <c r="P60" s="41">
        <f t="shared" si="6"/>
        <v>0</v>
      </c>
    </row>
    <row r="61" spans="3:16" ht="12.75">
      <c r="C61" s="1"/>
      <c r="D61" s="1"/>
      <c r="E61" s="1"/>
      <c r="F61" s="1"/>
      <c r="G61" s="1"/>
      <c r="H61" s="1"/>
      <c r="I61" s="1"/>
      <c r="J61" s="1"/>
      <c r="K61" s="22">
        <f>SUM(K50:K59)</f>
        <v>270</v>
      </c>
      <c r="L61" s="30">
        <f>SUM(L50:L59)</f>
        <v>54883</v>
      </c>
      <c r="M61" s="23">
        <f>L61/K61</f>
        <v>203.27037037037036</v>
      </c>
      <c r="O61" s="41">
        <f t="shared" si="5"/>
        <v>0</v>
      </c>
      <c r="P61" s="41">
        <f t="shared" si="6"/>
        <v>0</v>
      </c>
    </row>
    <row r="62" spans="3:16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41">
        <f t="shared" si="5"/>
        <v>0</v>
      </c>
      <c r="P62" s="41">
        <f t="shared" si="6"/>
        <v>0</v>
      </c>
    </row>
    <row r="63" spans="3:16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41">
        <f t="shared" si="5"/>
        <v>0</v>
      </c>
      <c r="P63" s="41">
        <f t="shared" si="6"/>
        <v>0</v>
      </c>
    </row>
    <row r="64" spans="1:16" ht="12.75">
      <c r="A64" s="118" t="s">
        <v>72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O64" s="41"/>
      <c r="P64" s="41">
        <f t="shared" si="6"/>
        <v>0</v>
      </c>
    </row>
    <row r="65" spans="1:19" ht="12.75">
      <c r="A65" s="39">
        <v>911097</v>
      </c>
      <c r="B65" s="40" t="s">
        <v>86</v>
      </c>
      <c r="C65" s="3">
        <f>'scores dag 1'!$K65</f>
        <v>899</v>
      </c>
      <c r="D65" s="3">
        <f>'scores dag 2'!$K65</f>
        <v>713</v>
      </c>
      <c r="E65" s="3">
        <f>'scores dag 3'!$K65</f>
        <v>1219</v>
      </c>
      <c r="F65" s="3">
        <f>'scores dag 4'!$K65</f>
        <v>816</v>
      </c>
      <c r="G65" s="3">
        <f>'scores dag 5'!$K65</f>
        <v>1482</v>
      </c>
      <c r="H65" s="3">
        <f>'scores dag 6'!$K65</f>
        <v>1238</v>
      </c>
      <c r="I65" s="3">
        <f>'scores dag 7'!$K65</f>
        <v>0</v>
      </c>
      <c r="J65" s="3">
        <f>'scores dag 8'!$K65</f>
        <v>0</v>
      </c>
      <c r="K65" s="1">
        <f>'scores dag 1'!J65+'scores dag 2'!J65+'scores dag 3'!J65+'scores dag 4'!J65+'scores dag 5'!J65+'scores dag 6'!J65+'scores dag 7'!J65+'scores dag 8'!J65</f>
        <v>33</v>
      </c>
      <c r="L65" s="3">
        <f aca="true" t="shared" si="21" ref="L65:L72">SUM(C65:J65)</f>
        <v>6367</v>
      </c>
      <c r="M65" s="2">
        <f aca="true" t="shared" si="22" ref="M65:M72">IF(L65=0,"",L65/K65)</f>
        <v>192.93939393939394</v>
      </c>
      <c r="O65" s="41">
        <f t="shared" si="5"/>
        <v>911097</v>
      </c>
      <c r="P65" s="41" t="str">
        <f t="shared" si="6"/>
        <v>L. Ruiten</v>
      </c>
      <c r="Q65">
        <f aca="true" t="shared" si="23" ref="Q65:S72">K65</f>
        <v>33</v>
      </c>
      <c r="R65">
        <f t="shared" si="23"/>
        <v>6367</v>
      </c>
      <c r="S65" s="4">
        <f t="shared" si="23"/>
        <v>192.93939393939394</v>
      </c>
    </row>
    <row r="66" spans="1:19" ht="12.75">
      <c r="A66" s="39">
        <v>1102087</v>
      </c>
      <c r="B66" s="40" t="s">
        <v>87</v>
      </c>
      <c r="C66" s="3">
        <f>'scores dag 1'!$K66</f>
        <v>332</v>
      </c>
      <c r="D66" s="3">
        <f>'scores dag 2'!$K66</f>
        <v>0</v>
      </c>
      <c r="E66" s="3">
        <f>'scores dag 3'!$K66</f>
        <v>586</v>
      </c>
      <c r="F66" s="3">
        <f>'scores dag 4'!$K66</f>
        <v>1202</v>
      </c>
      <c r="G66" s="3">
        <f>'scores dag 5'!$K66</f>
        <v>141</v>
      </c>
      <c r="H66" s="3">
        <f>'scores dag 6'!$K66</f>
        <v>1201</v>
      </c>
      <c r="I66" s="3">
        <f>'scores dag 7'!$K66</f>
        <v>0</v>
      </c>
      <c r="J66" s="3">
        <f>'scores dag 8'!$K66</f>
        <v>0</v>
      </c>
      <c r="K66" s="1">
        <f>'scores dag 1'!J66+'scores dag 2'!J66+'scores dag 3'!J66+'scores dag 4'!J66+'scores dag 5'!J66+'scores dag 6'!J66+'scores dag 7'!J66+'scores dag 8'!J66</f>
        <v>19</v>
      </c>
      <c r="L66" s="3">
        <f t="shared" si="21"/>
        <v>3462</v>
      </c>
      <c r="M66" s="2">
        <f t="shared" si="22"/>
        <v>182.21052631578948</v>
      </c>
      <c r="O66" s="41">
        <f t="shared" si="5"/>
        <v>1102087</v>
      </c>
      <c r="P66" s="41" t="str">
        <f t="shared" si="6"/>
        <v>M. de Man</v>
      </c>
      <c r="Q66">
        <f t="shared" si="23"/>
        <v>19</v>
      </c>
      <c r="R66">
        <f t="shared" si="23"/>
        <v>3462</v>
      </c>
      <c r="S66" s="4">
        <f t="shared" si="23"/>
        <v>182.21052631578948</v>
      </c>
    </row>
    <row r="67" spans="1:19" ht="12.75">
      <c r="A67" s="39">
        <v>60496</v>
      </c>
      <c r="B67" s="40" t="s">
        <v>88</v>
      </c>
      <c r="C67" s="3">
        <f>'scores dag 1'!$K67</f>
        <v>1436</v>
      </c>
      <c r="D67" s="3">
        <f>'scores dag 2'!$K67</f>
        <v>1299</v>
      </c>
      <c r="E67" s="3">
        <f>'scores dag 3'!$K67</f>
        <v>1388</v>
      </c>
      <c r="F67" s="3">
        <f>'scores dag 4'!$K67</f>
        <v>535</v>
      </c>
      <c r="G67" s="3">
        <f>'scores dag 5'!$K67</f>
        <v>1575</v>
      </c>
      <c r="H67" s="3">
        <f>'scores dag 6'!$K67</f>
        <v>0</v>
      </c>
      <c r="I67" s="3">
        <f>'scores dag 7'!$K67</f>
        <v>0</v>
      </c>
      <c r="J67" s="3">
        <f>'scores dag 8'!$K67</f>
        <v>0</v>
      </c>
      <c r="K67" s="1">
        <f>'scores dag 1'!J67+'scores dag 2'!J67+'scores dag 3'!J67+'scores dag 4'!J67+'scores dag 5'!J67+'scores dag 6'!J67+'scores dag 7'!J67+'scores dag 8'!J67</f>
        <v>30</v>
      </c>
      <c r="L67" s="3">
        <f t="shared" si="21"/>
        <v>6233</v>
      </c>
      <c r="M67" s="2">
        <f t="shared" si="22"/>
        <v>207.76666666666668</v>
      </c>
      <c r="O67" s="41">
        <f t="shared" si="5"/>
        <v>60496</v>
      </c>
      <c r="P67" s="41" t="str">
        <f t="shared" si="6"/>
        <v>R. Verboon</v>
      </c>
      <c r="Q67">
        <f t="shared" si="23"/>
        <v>30</v>
      </c>
      <c r="R67">
        <f t="shared" si="23"/>
        <v>6233</v>
      </c>
      <c r="S67" s="4">
        <f t="shared" si="23"/>
        <v>207.76666666666668</v>
      </c>
    </row>
    <row r="68" spans="1:19" ht="12.75">
      <c r="A68" s="39">
        <v>670308</v>
      </c>
      <c r="B68" s="40" t="s">
        <v>89</v>
      </c>
      <c r="C68" s="3">
        <f>'scores dag 1'!$K68</f>
        <v>832</v>
      </c>
      <c r="D68" s="3">
        <f>'scores dag 2'!$K68</f>
        <v>1405</v>
      </c>
      <c r="E68" s="3">
        <f>'scores dag 3'!$K68</f>
        <v>194</v>
      </c>
      <c r="F68" s="3">
        <f>'scores dag 4'!$K68</f>
        <v>0</v>
      </c>
      <c r="G68" s="3">
        <f>'scores dag 5'!$K68</f>
        <v>1350</v>
      </c>
      <c r="H68" s="3">
        <f>'scores dag 6'!$K68</f>
        <v>1157</v>
      </c>
      <c r="I68" s="3">
        <f>'scores dag 7'!$K68</f>
        <v>0</v>
      </c>
      <c r="J68" s="3">
        <f>'scores dag 8'!$K68</f>
        <v>0</v>
      </c>
      <c r="K68" s="1">
        <f>'scores dag 1'!J68+'scores dag 2'!J68+'scores dag 3'!J68+'scores dag 4'!J68+'scores dag 5'!J68+'scores dag 6'!J68+'scores dag 7'!J68+'scores dag 8'!J68</f>
        <v>27</v>
      </c>
      <c r="L68" s="3">
        <f t="shared" si="21"/>
        <v>4938</v>
      </c>
      <c r="M68" s="2">
        <f t="shared" si="22"/>
        <v>182.88888888888889</v>
      </c>
      <c r="O68" s="41">
        <f t="shared" si="5"/>
        <v>670308</v>
      </c>
      <c r="P68" s="41" t="str">
        <f t="shared" si="6"/>
        <v>L. Oosterwaal</v>
      </c>
      <c r="Q68">
        <f t="shared" si="23"/>
        <v>27</v>
      </c>
      <c r="R68">
        <f t="shared" si="23"/>
        <v>4938</v>
      </c>
      <c r="S68" s="4">
        <f t="shared" si="23"/>
        <v>182.88888888888889</v>
      </c>
    </row>
    <row r="69" spans="1:19" ht="12.75">
      <c r="A69" s="39">
        <v>261785</v>
      </c>
      <c r="B69" s="40" t="s">
        <v>90</v>
      </c>
      <c r="C69" s="3">
        <f>'scores dag 1'!$K69</f>
        <v>908</v>
      </c>
      <c r="D69" s="3">
        <f>'scores dag 2'!$K69</f>
        <v>1223</v>
      </c>
      <c r="E69" s="3">
        <f>'scores dag 3'!$K69</f>
        <v>440</v>
      </c>
      <c r="F69" s="3">
        <f>'scores dag 4'!$K69</f>
        <v>1021</v>
      </c>
      <c r="G69" s="3">
        <f>'scores dag 5'!$K69</f>
        <v>158</v>
      </c>
      <c r="H69" s="3">
        <f>'scores dag 6'!$K69</f>
        <v>1299</v>
      </c>
      <c r="I69" s="3">
        <f>'scores dag 7'!$K69</f>
        <v>0</v>
      </c>
      <c r="J69" s="3">
        <f>'scores dag 8'!$K69</f>
        <v>0</v>
      </c>
      <c r="K69" s="1">
        <f>'scores dag 1'!J69+'scores dag 2'!J69+'scores dag 3'!J69+'scores dag 4'!J69+'scores dag 5'!J69+'scores dag 6'!J69+'scores dag 7'!J69+'scores dag 8'!J69</f>
        <v>26</v>
      </c>
      <c r="L69" s="3">
        <f t="shared" si="21"/>
        <v>5049</v>
      </c>
      <c r="M69" s="2">
        <f t="shared" si="22"/>
        <v>194.19230769230768</v>
      </c>
      <c r="O69" s="41">
        <f t="shared" si="5"/>
        <v>261785</v>
      </c>
      <c r="P69" s="41" t="str">
        <f t="shared" si="6"/>
        <v>H W MacDeakin</v>
      </c>
      <c r="Q69">
        <f t="shared" si="23"/>
        <v>26</v>
      </c>
      <c r="R69">
        <f t="shared" si="23"/>
        <v>5049</v>
      </c>
      <c r="S69" s="4">
        <f t="shared" si="23"/>
        <v>194.19230769230768</v>
      </c>
    </row>
    <row r="70" spans="1:19" ht="12.75">
      <c r="A70" s="39">
        <v>494658</v>
      </c>
      <c r="B70" s="40" t="s">
        <v>92</v>
      </c>
      <c r="C70" s="3">
        <f>'scores dag 1'!$K70</f>
        <v>858</v>
      </c>
      <c r="D70" s="3">
        <f>'scores dag 2'!$K70</f>
        <v>573</v>
      </c>
      <c r="E70" s="3">
        <f>'scores dag 3'!$K70</f>
        <v>1466</v>
      </c>
      <c r="F70" s="3">
        <f>'scores dag 4'!$K70</f>
        <v>1187</v>
      </c>
      <c r="G70" s="3">
        <f>'scores dag 5'!$K70</f>
        <v>1399</v>
      </c>
      <c r="H70" s="3">
        <f>'scores dag 6'!$K70</f>
        <v>1307</v>
      </c>
      <c r="I70" s="3">
        <f>'scores dag 7'!$K70</f>
        <v>0</v>
      </c>
      <c r="J70" s="3">
        <f>'scores dag 8'!$K70</f>
        <v>0</v>
      </c>
      <c r="K70" s="1">
        <f>'scores dag 1'!J70+'scores dag 2'!J70+'scores dag 3'!J70+'scores dag 4'!J70+'scores dag 5'!J70+'scores dag 6'!J70+'scores dag 7'!J70+'scores dag 8'!J70</f>
        <v>35</v>
      </c>
      <c r="L70" s="3">
        <f>SUM(C70:J70)</f>
        <v>6790</v>
      </c>
      <c r="M70" s="2">
        <f>IF(L70=0,"",L70/K70)</f>
        <v>194</v>
      </c>
      <c r="O70" s="41">
        <f>A70</f>
        <v>494658</v>
      </c>
      <c r="P70" s="41" t="str">
        <f>B70</f>
        <v>S Kremer</v>
      </c>
      <c r="Q70">
        <f aca="true" t="shared" si="24" ref="Q70:S71">K70</f>
        <v>35</v>
      </c>
      <c r="R70">
        <f t="shared" si="24"/>
        <v>6790</v>
      </c>
      <c r="S70" s="4">
        <f t="shared" si="24"/>
        <v>194</v>
      </c>
    </row>
    <row r="71" spans="1:19" ht="12.75">
      <c r="A71" s="39">
        <v>91642</v>
      </c>
      <c r="B71" s="40" t="s">
        <v>91</v>
      </c>
      <c r="C71" s="3">
        <f>'scores dag 1'!$K71</f>
        <v>507</v>
      </c>
      <c r="D71" s="3">
        <f>'scores dag 2'!$K71</f>
        <v>863</v>
      </c>
      <c r="E71" s="3">
        <f>'scores dag 3'!$K71</f>
        <v>333</v>
      </c>
      <c r="F71" s="3">
        <f>'scores dag 4'!$K71</f>
        <v>1049</v>
      </c>
      <c r="G71" s="3">
        <f>'scores dag 5'!$K71</f>
        <v>921</v>
      </c>
      <c r="H71" s="3">
        <f>'scores dag 6'!$K71</f>
        <v>0</v>
      </c>
      <c r="I71" s="3">
        <f>'scores dag 7'!$K71</f>
        <v>0</v>
      </c>
      <c r="J71" s="3">
        <f>'scores dag 8'!$K71</f>
        <v>0</v>
      </c>
      <c r="K71" s="1">
        <f>'scores dag 1'!J71+'scores dag 2'!J71+'scores dag 3'!J71+'scores dag 4'!J71+'scores dag 5'!J71+'scores dag 6'!J71+'scores dag 7'!J71+'scores dag 8'!J71</f>
        <v>19</v>
      </c>
      <c r="L71" s="3">
        <f>SUM(C71:J71)</f>
        <v>3673</v>
      </c>
      <c r="M71" s="2">
        <f>IF(L71=0,"",L71/K71)</f>
        <v>193.31578947368422</v>
      </c>
      <c r="O71" s="41">
        <f>A71</f>
        <v>91642</v>
      </c>
      <c r="P71" s="41" t="str">
        <f>B71</f>
        <v>P Broekmans</v>
      </c>
      <c r="Q71">
        <f t="shared" si="24"/>
        <v>19</v>
      </c>
      <c r="R71">
        <f t="shared" si="24"/>
        <v>3673</v>
      </c>
      <c r="S71" s="4">
        <f t="shared" si="24"/>
        <v>193.31578947368422</v>
      </c>
    </row>
    <row r="72" spans="1:19" ht="12.75">
      <c r="A72" s="39">
        <v>1021125</v>
      </c>
      <c r="B72" s="40" t="s">
        <v>93</v>
      </c>
      <c r="C72" s="3">
        <f>'scores dag 1'!$K72</f>
        <v>412</v>
      </c>
      <c r="D72" s="3">
        <f>'scores dag 2'!$K72</f>
        <v>958</v>
      </c>
      <c r="E72" s="3">
        <f>'scores dag 3'!$K72</f>
        <v>1514</v>
      </c>
      <c r="F72" s="3">
        <f>'scores dag 4'!$K72</f>
        <v>1193</v>
      </c>
      <c r="G72" s="3">
        <f>'scores dag 5'!$K72</f>
        <v>0</v>
      </c>
      <c r="H72" s="3">
        <f>'scores dag 6'!$K72</f>
        <v>0</v>
      </c>
      <c r="I72" s="3">
        <f>'scores dag 7'!$K72</f>
        <v>0</v>
      </c>
      <c r="J72" s="3">
        <f>'scores dag 8'!$K72</f>
        <v>0</v>
      </c>
      <c r="K72" s="1">
        <f>'scores dag 1'!J72+'scores dag 2'!J72+'scores dag 3'!J72+'scores dag 4'!J72+'scores dag 5'!J72+'scores dag 6'!J72+'scores dag 7'!J72+'scores dag 8'!J72</f>
        <v>21</v>
      </c>
      <c r="L72" s="3">
        <f t="shared" si="21"/>
        <v>4077</v>
      </c>
      <c r="M72" s="2">
        <f t="shared" si="22"/>
        <v>194.14285714285714</v>
      </c>
      <c r="O72" s="41">
        <f aca="true" t="shared" si="25" ref="O72:O118">A72</f>
        <v>1021125</v>
      </c>
      <c r="P72" s="41" t="str">
        <f aca="true" t="shared" si="26" ref="P72:P118">B72</f>
        <v>N Walraven</v>
      </c>
      <c r="Q72">
        <f t="shared" si="23"/>
        <v>21</v>
      </c>
      <c r="R72">
        <f t="shared" si="23"/>
        <v>4077</v>
      </c>
      <c r="S72" s="4">
        <f t="shared" si="23"/>
        <v>194.14285714285714</v>
      </c>
    </row>
    <row r="74" spans="1:18" ht="12.75">
      <c r="A74" s="1"/>
      <c r="C74" s="3"/>
      <c r="D74" s="3"/>
      <c r="E74" s="3"/>
      <c r="F74" s="3"/>
      <c r="G74" s="3"/>
      <c r="H74" s="3"/>
      <c r="I74" s="3"/>
      <c r="J74" s="3"/>
      <c r="K74" s="1"/>
      <c r="L74" s="3"/>
      <c r="M74" s="2"/>
      <c r="O74" s="41">
        <f t="shared" si="25"/>
        <v>0</v>
      </c>
      <c r="P74" s="41">
        <f t="shared" si="26"/>
        <v>0</v>
      </c>
      <c r="R74"/>
    </row>
    <row r="75" spans="3:16" ht="12.75">
      <c r="C75" s="1"/>
      <c r="D75" s="1"/>
      <c r="E75" s="1"/>
      <c r="F75" s="1"/>
      <c r="G75" s="1"/>
      <c r="H75" s="1"/>
      <c r="I75" s="1"/>
      <c r="J75" s="1"/>
      <c r="O75" s="41">
        <f t="shared" si="25"/>
        <v>0</v>
      </c>
      <c r="P75" s="41">
        <f t="shared" si="26"/>
        <v>0</v>
      </c>
    </row>
    <row r="76" spans="3:16" ht="12.75">
      <c r="C76" s="59"/>
      <c r="D76" s="1"/>
      <c r="E76" s="1"/>
      <c r="F76" s="1"/>
      <c r="G76" s="1"/>
      <c r="H76" s="1"/>
      <c r="I76" s="1"/>
      <c r="J76" s="1"/>
      <c r="K76" s="22">
        <f>SUM(K65:K74)</f>
        <v>210</v>
      </c>
      <c r="L76" s="30">
        <f>SUM(L65:L74)</f>
        <v>40589</v>
      </c>
      <c r="M76" s="23">
        <f>L76/K76</f>
        <v>193.28095238095239</v>
      </c>
      <c r="O76" s="41">
        <f t="shared" si="25"/>
        <v>0</v>
      </c>
      <c r="P76" s="41">
        <f t="shared" si="26"/>
        <v>0</v>
      </c>
    </row>
    <row r="77" spans="3:16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41">
        <f t="shared" si="25"/>
        <v>0</v>
      </c>
      <c r="P77" s="41">
        <f t="shared" si="26"/>
        <v>0</v>
      </c>
    </row>
    <row r="78" spans="3:16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41">
        <f t="shared" si="25"/>
        <v>0</v>
      </c>
      <c r="P78" s="41">
        <f t="shared" si="26"/>
        <v>0</v>
      </c>
    </row>
    <row r="79" spans="1:16" ht="12.75">
      <c r="A79" s="118" t="s">
        <v>73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O79" s="41"/>
      <c r="P79" s="41">
        <f t="shared" si="26"/>
        <v>0</v>
      </c>
    </row>
    <row r="80" spans="1:19" ht="12.75">
      <c r="A80" s="39">
        <v>626716</v>
      </c>
      <c r="B80" s="40" t="s">
        <v>131</v>
      </c>
      <c r="C80" s="3">
        <f>'scores dag 1'!$K80</f>
        <v>0</v>
      </c>
      <c r="D80" s="3">
        <f>'scores dag 2'!$K80</f>
        <v>0</v>
      </c>
      <c r="E80" s="3">
        <f>'scores dag 3'!$K80</f>
        <v>0</v>
      </c>
      <c r="F80" s="3">
        <f>'scores dag 4'!$K80</f>
        <v>0</v>
      </c>
      <c r="G80" s="3">
        <f>'scores dag 5'!$K80</f>
        <v>0</v>
      </c>
      <c r="H80" s="3">
        <f>'scores dag 6'!$K80</f>
        <v>0</v>
      </c>
      <c r="I80" s="3">
        <f>'scores dag 7'!$K80</f>
        <v>104</v>
      </c>
      <c r="J80" s="3">
        <f>'scores dag 8'!$K80</f>
        <v>0</v>
      </c>
      <c r="K80" s="1">
        <f>'scores dag 1'!J80+'scores dag 2'!J80+'scores dag 3'!J80+'scores dag 4'!J80+'scores dag 5'!J80+'scores dag 6'!J80+'scores dag 7'!J80+'scores dag 8'!J80</f>
        <v>1</v>
      </c>
      <c r="L80" s="3">
        <f aca="true" t="shared" si="27" ref="L80:L88">SUM(C80:J80)</f>
        <v>104</v>
      </c>
      <c r="M80" s="2">
        <f aca="true" t="shared" si="28" ref="M80:M88">IF(L80=0,"",L80/K80)</f>
        <v>104</v>
      </c>
      <c r="O80" s="41">
        <f t="shared" si="25"/>
        <v>626716</v>
      </c>
      <c r="P80" s="41" t="str">
        <f t="shared" si="26"/>
        <v>D.C. Knijff</v>
      </c>
      <c r="Q80">
        <f aca="true" t="shared" si="29" ref="Q80:Q88">K80</f>
        <v>1</v>
      </c>
      <c r="R80">
        <f aca="true" t="shared" si="30" ref="R80:R88">L80</f>
        <v>104</v>
      </c>
      <c r="S80" s="4">
        <f aca="true" t="shared" si="31" ref="S80:S88">M80</f>
        <v>104</v>
      </c>
    </row>
    <row r="81" spans="1:19" ht="12.75">
      <c r="A81" s="39">
        <v>398772</v>
      </c>
      <c r="B81" s="40" t="s">
        <v>94</v>
      </c>
      <c r="C81" s="3">
        <f>'scores dag 1'!$K81</f>
        <v>722</v>
      </c>
      <c r="D81" s="3">
        <f>'scores dag 2'!$K81</f>
        <v>1443</v>
      </c>
      <c r="E81" s="3">
        <f>'scores dag 3'!$K81</f>
        <v>907</v>
      </c>
      <c r="F81" s="3">
        <f>'scores dag 4'!$K81</f>
        <v>1494</v>
      </c>
      <c r="G81" s="3">
        <f>'scores dag 5'!$K81</f>
        <v>558</v>
      </c>
      <c r="H81" s="3">
        <f>'scores dag 6'!$K81</f>
        <v>566</v>
      </c>
      <c r="I81" s="3">
        <f>'scores dag 7'!$K81</f>
        <v>492</v>
      </c>
      <c r="J81" s="3">
        <f>'scores dag 8'!$K81</f>
        <v>513</v>
      </c>
      <c r="K81" s="1">
        <f>'scores dag 1'!J81+'scores dag 2'!J81+'scores dag 3'!J81+'scores dag 4'!J81+'scores dag 5'!J81+'scores dag 6'!J81+'scores dag 7'!J81+'scores dag 8'!J81</f>
        <v>35</v>
      </c>
      <c r="L81" s="3">
        <f t="shared" si="27"/>
        <v>6695</v>
      </c>
      <c r="M81" s="2">
        <f t="shared" si="28"/>
        <v>191.28571428571428</v>
      </c>
      <c r="O81" s="41">
        <f t="shared" si="25"/>
        <v>398772</v>
      </c>
      <c r="P81" s="41" t="str">
        <f t="shared" si="26"/>
        <v>M Colijn</v>
      </c>
      <c r="Q81">
        <f t="shared" si="29"/>
        <v>35</v>
      </c>
      <c r="R81">
        <f t="shared" si="30"/>
        <v>6695</v>
      </c>
      <c r="S81" s="4">
        <f t="shared" si="31"/>
        <v>191.28571428571428</v>
      </c>
    </row>
    <row r="82" spans="1:19" ht="12.75">
      <c r="A82" s="39">
        <v>739642</v>
      </c>
      <c r="B82" s="40" t="s">
        <v>95</v>
      </c>
      <c r="C82" s="3">
        <f>'scores dag 1'!$K82</f>
        <v>745</v>
      </c>
      <c r="D82" s="3">
        <f>'scores dag 2'!$K82</f>
        <v>1496</v>
      </c>
      <c r="E82" s="3">
        <f>'scores dag 3'!$K82</f>
        <v>0</v>
      </c>
      <c r="F82" s="3">
        <f>'scores dag 4'!$K82</f>
        <v>0</v>
      </c>
      <c r="G82" s="3">
        <f>'scores dag 5'!$K82</f>
        <v>831</v>
      </c>
      <c r="H82" s="3">
        <f>'scores dag 6'!$K82</f>
        <v>472</v>
      </c>
      <c r="I82" s="3">
        <f>'scores dag 7'!$K82</f>
        <v>0</v>
      </c>
      <c r="J82" s="3">
        <f>'scores dag 8'!$K82</f>
        <v>0</v>
      </c>
      <c r="K82" s="1">
        <f>'scores dag 1'!J82+'scores dag 2'!J82+'scores dag 3'!J82+'scores dag 4'!J82+'scores dag 5'!J82+'scores dag 6'!J82+'scores dag 7'!J82+'scores dag 8'!J82</f>
        <v>18</v>
      </c>
      <c r="L82" s="3">
        <f t="shared" si="27"/>
        <v>3544</v>
      </c>
      <c r="M82" s="2">
        <f t="shared" si="28"/>
        <v>196.88888888888889</v>
      </c>
      <c r="O82" s="41">
        <f t="shared" si="25"/>
        <v>739642</v>
      </c>
      <c r="P82" s="41" t="str">
        <f t="shared" si="26"/>
        <v>M. de Jong</v>
      </c>
      <c r="Q82">
        <f t="shared" si="29"/>
        <v>18</v>
      </c>
      <c r="R82">
        <f t="shared" si="30"/>
        <v>3544</v>
      </c>
      <c r="S82" s="4">
        <f t="shared" si="31"/>
        <v>196.88888888888889</v>
      </c>
    </row>
    <row r="83" spans="1:19" ht="12.75">
      <c r="A83" s="39">
        <v>739634</v>
      </c>
      <c r="B83" s="40" t="s">
        <v>95</v>
      </c>
      <c r="C83" s="3">
        <f>'scores dag 1'!$K83</f>
        <v>0</v>
      </c>
      <c r="D83" s="3">
        <f>'scores dag 2'!$K83</f>
        <v>0</v>
      </c>
      <c r="E83" s="3">
        <f>'scores dag 3'!$K83</f>
        <v>747</v>
      </c>
      <c r="F83" s="3">
        <f>'scores dag 4'!$K83</f>
        <v>1430</v>
      </c>
      <c r="G83" s="3">
        <f>'scores dag 5'!$K83</f>
        <v>198</v>
      </c>
      <c r="H83" s="3">
        <f>'scores dag 6'!$K83</f>
        <v>1448</v>
      </c>
      <c r="I83" s="3">
        <f>'scores dag 7'!$K83</f>
        <v>1170</v>
      </c>
      <c r="J83" s="3">
        <f>'scores dag 8'!$K83</f>
        <v>1118</v>
      </c>
      <c r="K83" s="1">
        <f>'scores dag 1'!J83+'scores dag 2'!J83+'scores dag 3'!J83+'scores dag 4'!J83+'scores dag 5'!J83+'scores dag 6'!J83+'scores dag 7'!J83+'scores dag 8'!J83</f>
        <v>31</v>
      </c>
      <c r="L83" s="3">
        <f t="shared" si="27"/>
        <v>6111</v>
      </c>
      <c r="M83" s="2">
        <f t="shared" si="28"/>
        <v>197.1290322580645</v>
      </c>
      <c r="O83" s="41">
        <f t="shared" si="25"/>
        <v>739634</v>
      </c>
      <c r="P83" s="41" t="str">
        <f t="shared" si="26"/>
        <v>M. de Jong</v>
      </c>
      <c r="Q83">
        <f t="shared" si="29"/>
        <v>31</v>
      </c>
      <c r="R83">
        <f t="shared" si="30"/>
        <v>6111</v>
      </c>
      <c r="S83" s="4">
        <f t="shared" si="31"/>
        <v>197.1290322580645</v>
      </c>
    </row>
    <row r="84" spans="1:19" ht="12.75">
      <c r="A84" s="39">
        <v>408778</v>
      </c>
      <c r="B84" s="40" t="s">
        <v>96</v>
      </c>
      <c r="C84" s="3">
        <f>'scores dag 1'!$K84</f>
        <v>507</v>
      </c>
      <c r="D84" s="3">
        <f>'scores dag 2'!$K84</f>
        <v>166</v>
      </c>
      <c r="E84" s="3">
        <f>'scores dag 3'!$K84</f>
        <v>1052</v>
      </c>
      <c r="F84" s="3">
        <f>'scores dag 4'!$K84</f>
        <v>583</v>
      </c>
      <c r="G84" s="3">
        <f>'scores dag 5'!$K84</f>
        <v>859</v>
      </c>
      <c r="H84" s="3">
        <f>'scores dag 6'!$K84</f>
        <v>0</v>
      </c>
      <c r="I84" s="3">
        <f>'scores dag 7'!$K84</f>
        <v>0</v>
      </c>
      <c r="J84" s="3">
        <f>'scores dag 8'!$K84</f>
        <v>0</v>
      </c>
      <c r="K84" s="1">
        <f>'scores dag 1'!J84+'scores dag 2'!J84+'scores dag 3'!J84+'scores dag 4'!J84+'scores dag 5'!J84+'scores dag 6'!J84+'scores dag 7'!J84+'scores dag 8'!J84</f>
        <v>16</v>
      </c>
      <c r="L84" s="3">
        <f t="shared" si="27"/>
        <v>3167</v>
      </c>
      <c r="M84" s="2">
        <f t="shared" si="28"/>
        <v>197.9375</v>
      </c>
      <c r="O84" s="41">
        <f t="shared" si="25"/>
        <v>408778</v>
      </c>
      <c r="P84" s="41" t="str">
        <f t="shared" si="26"/>
        <v>N.A. den Breejen</v>
      </c>
      <c r="Q84">
        <f t="shared" si="29"/>
        <v>16</v>
      </c>
      <c r="R84">
        <f t="shared" si="30"/>
        <v>3167</v>
      </c>
      <c r="S84" s="4">
        <f t="shared" si="31"/>
        <v>197.9375</v>
      </c>
    </row>
    <row r="85" spans="1:19" ht="12.75">
      <c r="A85" s="39">
        <v>981451</v>
      </c>
      <c r="B85" s="40" t="s">
        <v>97</v>
      </c>
      <c r="C85" s="3">
        <f>'scores dag 1'!$K85</f>
        <v>701</v>
      </c>
      <c r="D85" s="3">
        <f>'scores dag 2'!$K85</f>
        <v>1138</v>
      </c>
      <c r="E85" s="3">
        <f>'scores dag 3'!$K85</f>
        <v>145</v>
      </c>
      <c r="F85" s="3">
        <f>'scores dag 4'!$K85</f>
        <v>600</v>
      </c>
      <c r="G85" s="3">
        <f>'scores dag 5'!$K85</f>
        <v>399</v>
      </c>
      <c r="H85" s="3">
        <f>'scores dag 6'!$K85</f>
        <v>517</v>
      </c>
      <c r="I85" s="3">
        <f>'scores dag 7'!$K85</f>
        <v>719</v>
      </c>
      <c r="J85" s="3">
        <f>'scores dag 8'!$K85</f>
        <v>1093</v>
      </c>
      <c r="K85" s="1">
        <f>'scores dag 1'!J85+'scores dag 2'!J85+'scores dag 3'!J85+'scores dag 4'!J85+'scores dag 5'!J85+'scores dag 6'!J85+'scores dag 7'!J85+'scores dag 8'!J85</f>
        <v>29</v>
      </c>
      <c r="L85" s="3">
        <f t="shared" si="27"/>
        <v>5312</v>
      </c>
      <c r="M85" s="2">
        <f t="shared" si="28"/>
        <v>183.17241379310346</v>
      </c>
      <c r="O85" s="41">
        <f t="shared" si="25"/>
        <v>981451</v>
      </c>
      <c r="P85" s="41" t="str">
        <f t="shared" si="26"/>
        <v>P R I Oranje</v>
      </c>
      <c r="Q85">
        <f t="shared" si="29"/>
        <v>29</v>
      </c>
      <c r="R85">
        <f t="shared" si="30"/>
        <v>5312</v>
      </c>
      <c r="S85" s="4">
        <f t="shared" si="31"/>
        <v>183.17241379310346</v>
      </c>
    </row>
    <row r="86" spans="1:19" ht="12.75">
      <c r="A86" s="39">
        <v>438758</v>
      </c>
      <c r="B86" s="40" t="s">
        <v>98</v>
      </c>
      <c r="C86" s="3">
        <f>'scores dag 1'!$K86</f>
        <v>1278</v>
      </c>
      <c r="D86" s="3">
        <f>'scores dag 2'!$K86</f>
        <v>1359</v>
      </c>
      <c r="E86" s="3">
        <f>'scores dag 3'!$K86</f>
        <v>1272</v>
      </c>
      <c r="F86" s="3">
        <f>'scores dag 4'!$K86</f>
        <v>1453</v>
      </c>
      <c r="G86" s="3">
        <f>'scores dag 5'!$K86</f>
        <v>1618</v>
      </c>
      <c r="H86" s="3">
        <f>'scores dag 6'!$K86</f>
        <v>895</v>
      </c>
      <c r="I86" s="3">
        <f>'scores dag 7'!$K86</f>
        <v>1066</v>
      </c>
      <c r="J86" s="3">
        <f>'scores dag 8'!$K86</f>
        <v>1216</v>
      </c>
      <c r="K86" s="1">
        <f>'scores dag 1'!J86+'scores dag 2'!J86+'scores dag 3'!J86+'scores dag 4'!J86+'scores dag 5'!J86+'scores dag 6'!J86+'scores dag 7'!J86+'scores dag 8'!J86</f>
        <v>51</v>
      </c>
      <c r="L86" s="3">
        <f t="shared" si="27"/>
        <v>10157</v>
      </c>
      <c r="M86" s="2">
        <f t="shared" si="28"/>
        <v>199.15686274509804</v>
      </c>
      <c r="O86" s="41">
        <f t="shared" si="25"/>
        <v>438758</v>
      </c>
      <c r="P86" s="41" t="str">
        <f t="shared" si="26"/>
        <v>E Koning</v>
      </c>
      <c r="Q86">
        <f t="shared" si="29"/>
        <v>51</v>
      </c>
      <c r="R86">
        <f t="shared" si="30"/>
        <v>10157</v>
      </c>
      <c r="S86" s="4">
        <f t="shared" si="31"/>
        <v>199.15686274509804</v>
      </c>
    </row>
    <row r="87" spans="1:19" ht="12.75">
      <c r="A87" s="39">
        <v>696226</v>
      </c>
      <c r="B87" s="40" t="s">
        <v>99</v>
      </c>
      <c r="C87" s="3">
        <f>'scores dag 1'!$K87</f>
        <v>1467</v>
      </c>
      <c r="D87" s="3">
        <f>'scores dag 2'!$K87</f>
        <v>1431</v>
      </c>
      <c r="E87" s="3">
        <f>'scores dag 3'!$K87</f>
        <v>1453</v>
      </c>
      <c r="F87" s="3">
        <f>'scores dag 4'!$K87</f>
        <v>1017</v>
      </c>
      <c r="G87" s="3">
        <f>'scores dag 5'!$K87</f>
        <v>1422</v>
      </c>
      <c r="H87" s="3">
        <f>'scores dag 6'!$K87</f>
        <v>1488</v>
      </c>
      <c r="I87" s="3">
        <f>'scores dag 7'!$K87</f>
        <v>741</v>
      </c>
      <c r="J87" s="3">
        <f>'scores dag 8'!$K87</f>
        <v>786</v>
      </c>
      <c r="K87" s="1">
        <f>'scores dag 1'!J87+'scores dag 2'!J87+'scores dag 3'!J87+'scores dag 4'!J87+'scores dag 5'!J87+'scores dag 6'!J87+'scores dag 7'!J87+'scores dag 8'!J87</f>
        <v>48</v>
      </c>
      <c r="L87" s="3">
        <f t="shared" si="27"/>
        <v>9805</v>
      </c>
      <c r="M87" s="2">
        <f t="shared" si="28"/>
        <v>204.27083333333334</v>
      </c>
      <c r="O87" s="41">
        <f t="shared" si="25"/>
        <v>696226</v>
      </c>
      <c r="P87" s="41" t="str">
        <f t="shared" si="26"/>
        <v>M Bijman</v>
      </c>
      <c r="Q87">
        <f t="shared" si="29"/>
        <v>48</v>
      </c>
      <c r="R87">
        <f t="shared" si="30"/>
        <v>9805</v>
      </c>
      <c r="S87" s="4">
        <f t="shared" si="31"/>
        <v>204.27083333333334</v>
      </c>
    </row>
    <row r="88" spans="1:19" ht="12.75">
      <c r="A88" s="39">
        <v>856312</v>
      </c>
      <c r="B88" s="40" t="s">
        <v>100</v>
      </c>
      <c r="C88" s="3">
        <f>'scores dag 1'!$K88</f>
        <v>1162</v>
      </c>
      <c r="D88" s="3">
        <f>'scores dag 2'!$K88</f>
        <v>0</v>
      </c>
      <c r="E88" s="3">
        <f>'scores dag 3'!$K88</f>
        <v>1496</v>
      </c>
      <c r="F88" s="3">
        <f>'scores dag 4'!$K88</f>
        <v>517</v>
      </c>
      <c r="G88" s="3">
        <f>'scores dag 5'!$K88</f>
        <v>1354</v>
      </c>
      <c r="H88" s="3">
        <f>'scores dag 6'!$K88</f>
        <v>1361</v>
      </c>
      <c r="I88" s="3">
        <f>'scores dag 7'!$K88</f>
        <v>1073</v>
      </c>
      <c r="J88" s="3">
        <f>'scores dag 8'!$K88</f>
        <v>941</v>
      </c>
      <c r="K88" s="1">
        <f>'scores dag 1'!J88+'scores dag 2'!J88+'scores dag 3'!J88+'scores dag 4'!J88+'scores dag 5'!J88+'scores dag 6'!J88+'scores dag 7'!J88+'scores dag 8'!J88</f>
        <v>41</v>
      </c>
      <c r="L88" s="3">
        <f t="shared" si="27"/>
        <v>7904</v>
      </c>
      <c r="M88" s="2">
        <f t="shared" si="28"/>
        <v>192.78048780487805</v>
      </c>
      <c r="O88" s="41">
        <f t="shared" si="25"/>
        <v>856312</v>
      </c>
      <c r="P88" s="41" t="str">
        <f t="shared" si="26"/>
        <v>P Maaswinkel</v>
      </c>
      <c r="Q88">
        <f t="shared" si="29"/>
        <v>41</v>
      </c>
      <c r="R88">
        <f t="shared" si="30"/>
        <v>7904</v>
      </c>
      <c r="S88" s="4">
        <f t="shared" si="31"/>
        <v>192.78048780487805</v>
      </c>
    </row>
    <row r="89" spans="1:18" ht="12.75">
      <c r="A89" s="1"/>
      <c r="C89" s="3"/>
      <c r="D89" s="3"/>
      <c r="E89" s="3"/>
      <c r="F89" s="3"/>
      <c r="G89" s="3"/>
      <c r="H89" s="3"/>
      <c r="I89" s="3"/>
      <c r="J89" s="3"/>
      <c r="K89" s="1"/>
      <c r="L89" s="3"/>
      <c r="M89" s="2"/>
      <c r="O89" s="41">
        <f t="shared" si="25"/>
        <v>0</v>
      </c>
      <c r="P89" s="41">
        <f t="shared" si="26"/>
        <v>0</v>
      </c>
      <c r="R89"/>
    </row>
    <row r="90" spans="1:16" ht="12.7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O90" s="41">
        <f t="shared" si="25"/>
        <v>0</v>
      </c>
      <c r="P90" s="41">
        <f t="shared" si="26"/>
        <v>0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22">
        <f>SUM(K80:K90)</f>
        <v>270</v>
      </c>
      <c r="L91" s="30">
        <f>SUM(L80:L90)</f>
        <v>52799</v>
      </c>
      <c r="M91" s="23">
        <f>L91/K91</f>
        <v>195.55185185185186</v>
      </c>
      <c r="O91" s="41">
        <f t="shared" si="25"/>
        <v>0</v>
      </c>
      <c r="P91" s="41">
        <f t="shared" si="26"/>
        <v>0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41">
        <f t="shared" si="25"/>
        <v>0</v>
      </c>
      <c r="P92" s="41">
        <f t="shared" si="26"/>
        <v>0</v>
      </c>
    </row>
    <row r="93" spans="3:1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41">
        <f t="shared" si="25"/>
        <v>0</v>
      </c>
      <c r="P93" s="41">
        <f t="shared" si="26"/>
        <v>0</v>
      </c>
    </row>
    <row r="94" spans="1:16" ht="12.75">
      <c r="A94" s="118" t="s">
        <v>61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O94" s="41"/>
      <c r="P94" s="41">
        <f t="shared" si="26"/>
        <v>0</v>
      </c>
    </row>
    <row r="95" spans="1:19" ht="12.75">
      <c r="A95" s="39">
        <v>697397</v>
      </c>
      <c r="B95" s="40" t="s">
        <v>101</v>
      </c>
      <c r="C95" s="3">
        <f>'scores dag 1'!$K95</f>
        <v>933</v>
      </c>
      <c r="D95" s="3">
        <f>'scores dag 2'!$K95</f>
        <v>1329</v>
      </c>
      <c r="E95" s="3">
        <f>'scores dag 3'!$K95</f>
        <v>711</v>
      </c>
      <c r="F95" s="3">
        <f>'scores dag 4'!$K95</f>
        <v>1414</v>
      </c>
      <c r="G95" s="3">
        <f>'scores dag 5'!$K95</f>
        <v>1529</v>
      </c>
      <c r="H95" s="3">
        <f>'scores dag 6'!$K95</f>
        <v>715</v>
      </c>
      <c r="I95" s="3">
        <f>'scores dag 7'!$K95</f>
        <v>0</v>
      </c>
      <c r="J95" s="3">
        <f>'scores dag 8'!$K95</f>
        <v>732</v>
      </c>
      <c r="K95" s="1">
        <f>'scores dag 1'!J95+'scores dag 2'!J95+'scores dag 3'!J95+'scores dag 4'!J95+'scores dag 5'!J95+'scores dag 6'!J95+'scores dag 7'!J95+'scores dag 8'!J95</f>
        <v>36</v>
      </c>
      <c r="L95" s="3">
        <f aca="true" t="shared" si="32" ref="L95:L104">SUM(C95:J95)</f>
        <v>7363</v>
      </c>
      <c r="M95" s="2">
        <f aca="true" t="shared" si="33" ref="M95:M104">IF(L95=0,"",L95/K95)</f>
        <v>204.52777777777777</v>
      </c>
      <c r="O95" s="41">
        <f t="shared" si="25"/>
        <v>697397</v>
      </c>
      <c r="P95" s="41" t="str">
        <f t="shared" si="26"/>
        <v>B Bijman</v>
      </c>
      <c r="Q95">
        <f aca="true" t="shared" si="34" ref="Q95:Q104">K95</f>
        <v>36</v>
      </c>
      <c r="R95">
        <f aca="true" t="shared" si="35" ref="R95:R104">L95</f>
        <v>7363</v>
      </c>
      <c r="S95" s="4">
        <f aca="true" t="shared" si="36" ref="S95:S104">M95</f>
        <v>204.52777777777777</v>
      </c>
    </row>
    <row r="96" spans="1:19" ht="12.75">
      <c r="A96" s="39">
        <v>244058</v>
      </c>
      <c r="B96" s="40" t="s">
        <v>141</v>
      </c>
      <c r="C96" s="3">
        <f>'scores dag 1'!$K96</f>
        <v>1380</v>
      </c>
      <c r="D96" s="3">
        <f>'scores dag 2'!$K96</f>
        <v>1599</v>
      </c>
      <c r="E96" s="3">
        <f>'scores dag 3'!$K96</f>
        <v>1504</v>
      </c>
      <c r="F96" s="3">
        <f>'scores dag 4'!$K96</f>
        <v>1570</v>
      </c>
      <c r="G96" s="3">
        <f>'scores dag 5'!$K96</f>
        <v>932</v>
      </c>
      <c r="H96" s="3">
        <f>'scores dag 6'!$K96</f>
        <v>1205</v>
      </c>
      <c r="I96" s="3">
        <f>'scores dag 7'!$K96</f>
        <v>1295</v>
      </c>
      <c r="J96" s="3">
        <f>'scores dag 8'!$K96</f>
        <v>594</v>
      </c>
      <c r="K96" s="1">
        <f>'scores dag 1'!J96+'scores dag 2'!J96+'scores dag 3'!J96+'scores dag 4'!J96+'scores dag 5'!J96+'scores dag 6'!J96+'scores dag 7'!J96+'scores dag 8'!J96</f>
        <v>48</v>
      </c>
      <c r="L96" s="3">
        <f t="shared" si="32"/>
        <v>10079</v>
      </c>
      <c r="M96" s="2">
        <f t="shared" si="33"/>
        <v>209.97916666666666</v>
      </c>
      <c r="O96" s="41">
        <f t="shared" si="25"/>
        <v>244058</v>
      </c>
      <c r="P96" s="41" t="str">
        <f t="shared" si="26"/>
        <v>G.J. van Baest</v>
      </c>
      <c r="Q96">
        <f t="shared" si="34"/>
        <v>48</v>
      </c>
      <c r="R96">
        <f t="shared" si="35"/>
        <v>10079</v>
      </c>
      <c r="S96" s="4">
        <f t="shared" si="36"/>
        <v>209.97916666666666</v>
      </c>
    </row>
    <row r="97" spans="1:19" ht="12.75">
      <c r="A97" s="39">
        <v>388068</v>
      </c>
      <c r="B97" s="40" t="s">
        <v>102</v>
      </c>
      <c r="C97" s="3">
        <f>'scores dag 1'!$K97</f>
        <v>1016</v>
      </c>
      <c r="D97" s="3">
        <f>'scores dag 2'!$K97</f>
        <v>355</v>
      </c>
      <c r="E97" s="3">
        <f>'scores dag 3'!$K97</f>
        <v>406</v>
      </c>
      <c r="F97" s="3">
        <f>'scores dag 4'!$K97</f>
        <v>594</v>
      </c>
      <c r="G97" s="3">
        <f>'scores dag 5'!$K97</f>
        <v>393</v>
      </c>
      <c r="H97" s="3">
        <f>'scores dag 6'!$K97</f>
        <v>372</v>
      </c>
      <c r="I97" s="3">
        <f>'scores dag 7'!$K97</f>
        <v>340</v>
      </c>
      <c r="J97" s="3">
        <f>'scores dag 8'!$K97</f>
        <v>743</v>
      </c>
      <c r="K97" s="1">
        <f>'scores dag 1'!J97+'scores dag 2'!J97+'scores dag 3'!J97+'scores dag 4'!J97+'scores dag 5'!J97+'scores dag 6'!J97+'scores dag 7'!J97+'scores dag 8'!J97</f>
        <v>22</v>
      </c>
      <c r="L97" s="3">
        <f t="shared" si="32"/>
        <v>4219</v>
      </c>
      <c r="M97" s="2">
        <f t="shared" si="33"/>
        <v>191.77272727272728</v>
      </c>
      <c r="O97" s="41">
        <f t="shared" si="25"/>
        <v>388068</v>
      </c>
      <c r="P97" s="41" t="str">
        <f t="shared" si="26"/>
        <v>F Bruis</v>
      </c>
      <c r="Q97">
        <f t="shared" si="34"/>
        <v>22</v>
      </c>
      <c r="R97">
        <f t="shared" si="35"/>
        <v>4219</v>
      </c>
      <c r="S97" s="4">
        <f t="shared" si="36"/>
        <v>191.77272727272728</v>
      </c>
    </row>
    <row r="98" spans="1:19" ht="12.75">
      <c r="A98" s="39">
        <v>275638</v>
      </c>
      <c r="B98" s="40" t="s">
        <v>103</v>
      </c>
      <c r="C98" s="3">
        <f>'scores dag 1'!$K98</f>
        <v>677</v>
      </c>
      <c r="D98" s="3">
        <f>'scores dag 2'!$K98</f>
        <v>1195</v>
      </c>
      <c r="E98" s="3">
        <f>'scores dag 3'!$K98</f>
        <v>1067</v>
      </c>
      <c r="F98" s="3">
        <f>'scores dag 4'!$K98</f>
        <v>1551</v>
      </c>
      <c r="G98" s="3">
        <f>'scores dag 5'!$K98</f>
        <v>1522</v>
      </c>
      <c r="H98" s="3">
        <f>'scores dag 6'!$K98</f>
        <v>953</v>
      </c>
      <c r="I98" s="3">
        <f>'scores dag 7'!$K98</f>
        <v>1172</v>
      </c>
      <c r="J98" s="3">
        <f>'scores dag 8'!$K98</f>
        <v>622</v>
      </c>
      <c r="K98" s="1">
        <f>'scores dag 1'!J98+'scores dag 2'!J98+'scores dag 3'!J98+'scores dag 4'!J98+'scores dag 5'!J98+'scores dag 6'!J98+'scores dag 7'!J98+'scores dag 8'!J98</f>
        <v>43</v>
      </c>
      <c r="L98" s="3">
        <f t="shared" si="32"/>
        <v>8759</v>
      </c>
      <c r="M98" s="2">
        <f t="shared" si="33"/>
        <v>203.69767441860466</v>
      </c>
      <c r="O98" s="41">
        <f t="shared" si="25"/>
        <v>275638</v>
      </c>
      <c r="P98" s="41" t="str">
        <f t="shared" si="26"/>
        <v>B.J. Beverdam</v>
      </c>
      <c r="Q98">
        <f t="shared" si="34"/>
        <v>43</v>
      </c>
      <c r="R98">
        <f t="shared" si="35"/>
        <v>8759</v>
      </c>
      <c r="S98" s="4">
        <f t="shared" si="36"/>
        <v>203.69767441860466</v>
      </c>
    </row>
    <row r="99" spans="1:19" ht="12.75">
      <c r="A99" s="39">
        <v>297852</v>
      </c>
      <c r="B99" s="40" t="s">
        <v>104</v>
      </c>
      <c r="C99" s="3">
        <f>'scores dag 1'!$K99</f>
        <v>524</v>
      </c>
      <c r="D99" s="3">
        <f>'scores dag 2'!$K99</f>
        <v>578</v>
      </c>
      <c r="E99" s="3">
        <f>'scores dag 3'!$K99</f>
        <v>1452</v>
      </c>
      <c r="F99" s="3">
        <f>'scores dag 4'!$K99</f>
        <v>0</v>
      </c>
      <c r="G99" s="3">
        <f>'scores dag 5'!$K99</f>
        <v>256</v>
      </c>
      <c r="H99" s="3">
        <f>'scores dag 6'!$K99</f>
        <v>1056</v>
      </c>
      <c r="I99" s="3">
        <f>'scores dag 7'!$K99</f>
        <v>1038</v>
      </c>
      <c r="J99" s="3">
        <f>'scores dag 8'!$K99</f>
        <v>992</v>
      </c>
      <c r="K99" s="1">
        <f>'scores dag 1'!J99+'scores dag 2'!J99+'scores dag 3'!J99+'scores dag 4'!J99+'scores dag 5'!J99+'scores dag 6'!J99+'scores dag 7'!J99+'scores dag 8'!J99</f>
        <v>29</v>
      </c>
      <c r="L99" s="3">
        <f t="shared" si="32"/>
        <v>5896</v>
      </c>
      <c r="M99" s="2">
        <f t="shared" si="33"/>
        <v>203.31034482758622</v>
      </c>
      <c r="O99" s="41">
        <f t="shared" si="25"/>
        <v>297852</v>
      </c>
      <c r="P99" s="41" t="str">
        <f t="shared" si="26"/>
        <v>M Spoelstra</v>
      </c>
      <c r="Q99">
        <f t="shared" si="34"/>
        <v>29</v>
      </c>
      <c r="R99">
        <f t="shared" si="35"/>
        <v>5896</v>
      </c>
      <c r="S99" s="4">
        <f t="shared" si="36"/>
        <v>203.31034482758622</v>
      </c>
    </row>
    <row r="100" spans="1:19" ht="12.75">
      <c r="A100" s="39">
        <v>1127144</v>
      </c>
      <c r="B100" s="40" t="s">
        <v>152</v>
      </c>
      <c r="C100" s="3">
        <f>'scores dag 1'!$K100</f>
        <v>0</v>
      </c>
      <c r="D100" s="3">
        <f>'scores dag 2'!$K100</f>
        <v>0</v>
      </c>
      <c r="E100" s="3">
        <f>'scores dag 3'!$K100</f>
        <v>0</v>
      </c>
      <c r="F100" s="3">
        <f>'scores dag 4'!$K100</f>
        <v>0</v>
      </c>
      <c r="G100" s="3">
        <f>'scores dag 5'!$K100</f>
        <v>0</v>
      </c>
      <c r="H100" s="3">
        <f>'scores dag 6'!$K100</f>
        <v>691</v>
      </c>
      <c r="I100" s="3">
        <f>'scores dag 7'!$K100</f>
        <v>149</v>
      </c>
      <c r="J100" s="3">
        <f>'scores dag 8'!$K100</f>
        <v>725</v>
      </c>
      <c r="K100" s="1">
        <f>'scores dag 1'!J100+'scores dag 2'!J100+'scores dag 3'!J100+'scores dag 4'!J100+'scores dag 5'!J100+'scores dag 6'!J100+'scores dag 7'!J100+'scores dag 8'!J100</f>
        <v>9</v>
      </c>
      <c r="L100" s="3">
        <f t="shared" si="32"/>
        <v>1565</v>
      </c>
      <c r="M100" s="2">
        <f t="shared" si="33"/>
        <v>173.88888888888889</v>
      </c>
      <c r="O100" s="41">
        <f t="shared" si="25"/>
        <v>1127144</v>
      </c>
      <c r="P100" s="41" t="str">
        <f t="shared" si="26"/>
        <v>M Di Giorno</v>
      </c>
      <c r="Q100">
        <f t="shared" si="34"/>
        <v>9</v>
      </c>
      <c r="R100">
        <f t="shared" si="35"/>
        <v>1565</v>
      </c>
      <c r="S100" s="4">
        <f t="shared" si="36"/>
        <v>173.88888888888889</v>
      </c>
    </row>
    <row r="101" spans="1:19" ht="12.75">
      <c r="A101" s="39">
        <v>514926</v>
      </c>
      <c r="B101" s="40" t="s">
        <v>32</v>
      </c>
      <c r="C101" s="3">
        <f>'scores dag 1'!$K101</f>
        <v>1139</v>
      </c>
      <c r="D101" s="3">
        <f>'scores dag 2'!$K101</f>
        <v>532</v>
      </c>
      <c r="E101" s="3">
        <f>'scores dag 3'!$K101</f>
        <v>378</v>
      </c>
      <c r="F101" s="3">
        <f>'scores dag 4'!$K101</f>
        <v>700</v>
      </c>
      <c r="G101" s="3">
        <f>'scores dag 5'!$K101</f>
        <v>1062</v>
      </c>
      <c r="H101" s="3">
        <f>'scores dag 6'!$K101</f>
        <v>489</v>
      </c>
      <c r="I101" s="3">
        <f>'scores dag 7'!$K101</f>
        <v>0</v>
      </c>
      <c r="J101" s="3">
        <f>'scores dag 8'!$K101</f>
        <v>0</v>
      </c>
      <c r="K101" s="1">
        <f>'scores dag 1'!J101+'scores dag 2'!J101+'scores dag 3'!J101+'scores dag 4'!J101+'scores dag 5'!J101+'scores dag 6'!J101+'scores dag 7'!J101+'scores dag 8'!J101</f>
        <v>23</v>
      </c>
      <c r="L101" s="3">
        <f t="shared" si="32"/>
        <v>4300</v>
      </c>
      <c r="M101" s="2">
        <f t="shared" si="33"/>
        <v>186.95652173913044</v>
      </c>
      <c r="O101" s="41">
        <f t="shared" si="25"/>
        <v>514926</v>
      </c>
      <c r="P101" s="41" t="str">
        <f t="shared" si="26"/>
        <v>M. de Bruijn</v>
      </c>
      <c r="Q101">
        <f t="shared" si="34"/>
        <v>23</v>
      </c>
      <c r="R101">
        <f t="shared" si="35"/>
        <v>4300</v>
      </c>
      <c r="S101" s="4">
        <f t="shared" si="36"/>
        <v>186.95652173913044</v>
      </c>
    </row>
    <row r="102" spans="1:19" ht="12.75">
      <c r="A102" s="39">
        <v>525480</v>
      </c>
      <c r="B102" s="40" t="s">
        <v>57</v>
      </c>
      <c r="C102" s="3">
        <f>'scores dag 1'!$K102</f>
        <v>930</v>
      </c>
      <c r="D102" s="3">
        <f>'scores dag 2'!$K102</f>
        <v>164</v>
      </c>
      <c r="E102" s="3">
        <f>'scores dag 3'!$K102</f>
        <v>161</v>
      </c>
      <c r="F102" s="3">
        <f>'scores dag 4'!$K102</f>
        <v>209</v>
      </c>
      <c r="G102" s="3">
        <f>'scores dag 5'!$K102</f>
        <v>576</v>
      </c>
      <c r="H102" s="3">
        <f>'scores dag 6'!$K102</f>
        <v>582</v>
      </c>
      <c r="I102" s="3">
        <f>'scores dag 7'!$K102</f>
        <v>666</v>
      </c>
      <c r="J102" s="3">
        <f>'scores dag 8'!$K102</f>
        <v>1249</v>
      </c>
      <c r="K102" s="1">
        <f>'scores dag 1'!J102+'scores dag 2'!J102+'scores dag 3'!J102+'scores dag 4'!J102+'scores dag 5'!J102+'scores dag 6'!J102+'scores dag 7'!J102+'scores dag 8'!J102</f>
        <v>24</v>
      </c>
      <c r="L102" s="3">
        <f t="shared" si="32"/>
        <v>4537</v>
      </c>
      <c r="M102" s="2">
        <f t="shared" si="33"/>
        <v>189.04166666666666</v>
      </c>
      <c r="O102" s="41">
        <f t="shared" si="25"/>
        <v>525480</v>
      </c>
      <c r="P102" s="41" t="str">
        <f t="shared" si="26"/>
        <v>J. Sluyter</v>
      </c>
      <c r="Q102">
        <f t="shared" si="34"/>
        <v>24</v>
      </c>
      <c r="R102">
        <f t="shared" si="35"/>
        <v>4537</v>
      </c>
      <c r="S102" s="4">
        <f t="shared" si="36"/>
        <v>189.04166666666666</v>
      </c>
    </row>
    <row r="103" spans="1:19" ht="12.75">
      <c r="A103" s="39">
        <v>921416</v>
      </c>
      <c r="B103" s="40" t="s">
        <v>132</v>
      </c>
      <c r="C103" s="3">
        <f>'scores dag 1'!$K103</f>
        <v>0</v>
      </c>
      <c r="D103" s="3">
        <f>'scores dag 2'!$K103</f>
        <v>172</v>
      </c>
      <c r="E103" s="3">
        <f>'scores dag 3'!$K103</f>
        <v>167</v>
      </c>
      <c r="F103" s="3">
        <f>'scores dag 4'!$K103</f>
        <v>1267</v>
      </c>
      <c r="G103" s="3">
        <f>'scores dag 5'!$K103</f>
        <v>556</v>
      </c>
      <c r="H103" s="3">
        <f>'scores dag 6'!$K103</f>
        <v>0</v>
      </c>
      <c r="I103" s="3">
        <f>'scores dag 7'!$K103</f>
        <v>0</v>
      </c>
      <c r="J103" s="3">
        <f>'scores dag 8'!$K103</f>
        <v>0</v>
      </c>
      <c r="K103" s="1">
        <f>'scores dag 1'!J103+'scores dag 2'!J103+'scores dag 3'!J103+'scores dag 4'!J103+'scores dag 5'!J103+'scores dag 6'!J103+'scores dag 7'!J103+'scores dag 8'!J103</f>
        <v>11</v>
      </c>
      <c r="L103" s="3">
        <f t="shared" si="32"/>
        <v>2162</v>
      </c>
      <c r="M103" s="2">
        <f t="shared" si="33"/>
        <v>196.54545454545453</v>
      </c>
      <c r="O103" s="41">
        <f t="shared" si="25"/>
        <v>921416</v>
      </c>
      <c r="P103" s="41" t="str">
        <f t="shared" si="26"/>
        <v>S. Huijden</v>
      </c>
      <c r="Q103">
        <f t="shared" si="34"/>
        <v>11</v>
      </c>
      <c r="R103">
        <f t="shared" si="35"/>
        <v>2162</v>
      </c>
      <c r="S103" s="4">
        <f t="shared" si="36"/>
        <v>196.54545454545453</v>
      </c>
    </row>
    <row r="104" spans="1:19" ht="12.75">
      <c r="A104" s="39">
        <v>909513</v>
      </c>
      <c r="B104" s="40" t="s">
        <v>133</v>
      </c>
      <c r="C104" s="3">
        <f>'scores dag 1'!$K104</f>
        <v>0</v>
      </c>
      <c r="D104" s="3">
        <f>'scores dag 2'!$K104</f>
        <v>1130</v>
      </c>
      <c r="E104" s="3">
        <f>'scores dag 3'!$K104</f>
        <v>1443</v>
      </c>
      <c r="F104" s="3">
        <f>'scores dag 4'!$K104</f>
        <v>0</v>
      </c>
      <c r="G104" s="3">
        <f>'scores dag 5'!$K104</f>
        <v>313</v>
      </c>
      <c r="H104" s="3">
        <f>'scores dag 6'!$K104</f>
        <v>527</v>
      </c>
      <c r="I104" s="3">
        <f>'scores dag 7'!$K104</f>
        <v>1252</v>
      </c>
      <c r="J104" s="3">
        <f>'scores dag 8'!$K104</f>
        <v>157</v>
      </c>
      <c r="K104" s="1">
        <f>'scores dag 1'!J104+'scores dag 2'!J104+'scores dag 3'!J104+'scores dag 4'!J104+'scores dag 5'!J104+'scores dag 6'!J104+'scores dag 7'!J104+'scores dag 8'!J104</f>
        <v>25</v>
      </c>
      <c r="L104" s="3">
        <f t="shared" si="32"/>
        <v>4822</v>
      </c>
      <c r="M104" s="2">
        <f t="shared" si="33"/>
        <v>192.88</v>
      </c>
      <c r="O104" s="41">
        <f t="shared" si="25"/>
        <v>909513</v>
      </c>
      <c r="P104" s="41" t="str">
        <f t="shared" si="26"/>
        <v>G.S. v.d. Tol</v>
      </c>
      <c r="Q104">
        <f t="shared" si="34"/>
        <v>25</v>
      </c>
      <c r="R104">
        <f t="shared" si="35"/>
        <v>4822</v>
      </c>
      <c r="S104" s="4">
        <f t="shared" si="36"/>
        <v>192.88</v>
      </c>
    </row>
    <row r="105" spans="3:16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41">
        <f t="shared" si="25"/>
        <v>0</v>
      </c>
      <c r="P105" s="41">
        <f t="shared" si="26"/>
        <v>0</v>
      </c>
    </row>
    <row r="106" spans="3:16" ht="12.75">
      <c r="C106" s="1"/>
      <c r="D106" s="1"/>
      <c r="E106" s="1"/>
      <c r="F106" s="1"/>
      <c r="G106" s="1"/>
      <c r="H106" s="1"/>
      <c r="I106" s="1"/>
      <c r="J106" s="1"/>
      <c r="K106" s="22">
        <f>SUM(K95:K105)</f>
        <v>270</v>
      </c>
      <c r="L106" s="30">
        <f>SUM(L95:L105)</f>
        <v>53702</v>
      </c>
      <c r="M106" s="23">
        <f>L106/K106</f>
        <v>198.8962962962963</v>
      </c>
      <c r="O106" s="41">
        <f t="shared" si="25"/>
        <v>0</v>
      </c>
      <c r="P106" s="41">
        <f t="shared" si="26"/>
        <v>0</v>
      </c>
    </row>
    <row r="107" spans="3:16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41">
        <f t="shared" si="25"/>
        <v>0</v>
      </c>
      <c r="P107" s="41">
        <f t="shared" si="26"/>
        <v>0</v>
      </c>
    </row>
    <row r="108" spans="3:16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41">
        <f t="shared" si="25"/>
        <v>0</v>
      </c>
      <c r="P108" s="41">
        <f t="shared" si="26"/>
        <v>0</v>
      </c>
    </row>
    <row r="109" spans="1:16" ht="12.75">
      <c r="A109" s="118" t="s">
        <v>74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O109" s="41"/>
      <c r="P109" s="41">
        <f t="shared" si="26"/>
        <v>0</v>
      </c>
    </row>
    <row r="110" spans="1:19" ht="12.75">
      <c r="A110" s="39">
        <v>396834</v>
      </c>
      <c r="B110" s="40" t="s">
        <v>105</v>
      </c>
      <c r="C110" s="3">
        <f>'scores dag 1'!$K110</f>
        <v>351</v>
      </c>
      <c r="D110" s="3">
        <f>'scores dag 2'!$K110</f>
        <v>0</v>
      </c>
      <c r="E110" s="3">
        <f>'scores dag 3'!$K110</f>
        <v>762</v>
      </c>
      <c r="F110" s="3">
        <f>'scores dag 4'!$K110</f>
        <v>174</v>
      </c>
      <c r="G110" s="3">
        <f>'scores dag 5'!$K110</f>
        <v>1178</v>
      </c>
      <c r="H110" s="3">
        <f>'scores dag 6'!$K110</f>
        <v>1430</v>
      </c>
      <c r="I110" s="3">
        <f>'scores dag 7'!$K110</f>
        <v>989</v>
      </c>
      <c r="J110" s="3">
        <f>'scores dag 8'!$K110</f>
        <v>139</v>
      </c>
      <c r="K110" s="1">
        <f>'scores dag 1'!J110+'scores dag 2'!J110+'scores dag 3'!J110+'scores dag 4'!J110+'scores dag 5'!J110+'scores dag 6'!J110+'scores dag 7'!J110+'scores dag 8'!J110</f>
        <v>26</v>
      </c>
      <c r="L110" s="3">
        <f aca="true" t="shared" si="37" ref="L110:L119">SUM(C110:J110)</f>
        <v>5023</v>
      </c>
      <c r="M110" s="2">
        <f aca="true" t="shared" si="38" ref="M110:M119">IF(L110=0,"",L110/K110)</f>
        <v>193.19230769230768</v>
      </c>
      <c r="O110" s="41">
        <f t="shared" si="25"/>
        <v>396834</v>
      </c>
      <c r="P110" s="41" t="str">
        <f t="shared" si="26"/>
        <v>A. Laurens</v>
      </c>
      <c r="Q110">
        <f aca="true" t="shared" si="39" ref="Q110:Q119">K110</f>
        <v>26</v>
      </c>
      <c r="R110">
        <f aca="true" t="shared" si="40" ref="R110:R119">L110</f>
        <v>5023</v>
      </c>
      <c r="S110" s="4">
        <f aca="true" t="shared" si="41" ref="S110:S119">M110</f>
        <v>193.19230769230768</v>
      </c>
    </row>
    <row r="111" spans="1:19" ht="12.75">
      <c r="A111" s="39">
        <v>102784</v>
      </c>
      <c r="B111" s="40" t="s">
        <v>106</v>
      </c>
      <c r="C111" s="3">
        <f>'scores dag 1'!$K111</f>
        <v>679</v>
      </c>
      <c r="D111" s="3">
        <f>'scores dag 2'!$K111</f>
        <v>1331</v>
      </c>
      <c r="E111" s="3">
        <f>'scores dag 3'!$K111</f>
        <v>1645</v>
      </c>
      <c r="F111" s="3">
        <f>'scores dag 4'!$K111</f>
        <v>1591</v>
      </c>
      <c r="G111" s="3">
        <f>'scores dag 5'!$K111</f>
        <v>1539</v>
      </c>
      <c r="H111" s="3">
        <f>'scores dag 6'!$K111</f>
        <v>0</v>
      </c>
      <c r="I111" s="3">
        <f>'scores dag 7'!$K111</f>
        <v>495</v>
      </c>
      <c r="J111" s="3">
        <f>'scores dag 8'!$K111</f>
        <v>794</v>
      </c>
      <c r="K111" s="1">
        <f>'scores dag 1'!J111+'scores dag 2'!J111+'scores dag 3'!J111+'scores dag 4'!J111+'scores dag 5'!J111+'scores dag 6'!J111+'scores dag 7'!J111+'scores dag 8'!J111</f>
        <v>39</v>
      </c>
      <c r="L111" s="3">
        <f t="shared" si="37"/>
        <v>8074</v>
      </c>
      <c r="M111" s="2">
        <f t="shared" si="38"/>
        <v>207.02564102564102</v>
      </c>
      <c r="O111" s="41">
        <f t="shared" si="25"/>
        <v>102784</v>
      </c>
      <c r="P111" s="41" t="str">
        <f t="shared" si="26"/>
        <v>W J Dingenouts</v>
      </c>
      <c r="Q111">
        <f t="shared" si="39"/>
        <v>39</v>
      </c>
      <c r="R111">
        <f t="shared" si="40"/>
        <v>8074</v>
      </c>
      <c r="S111" s="4">
        <f t="shared" si="41"/>
        <v>207.02564102564102</v>
      </c>
    </row>
    <row r="112" spans="1:19" ht="12.75">
      <c r="A112" s="39">
        <v>384828</v>
      </c>
      <c r="B112" s="40" t="s">
        <v>134</v>
      </c>
      <c r="C112" s="3">
        <f>'scores dag 1'!$K112</f>
        <v>0</v>
      </c>
      <c r="D112" s="3">
        <f>'scores dag 2'!$K112</f>
        <v>0</v>
      </c>
      <c r="E112" s="3">
        <f>'scores dag 3'!$K112</f>
        <v>0</v>
      </c>
      <c r="F112" s="3">
        <f>'scores dag 4'!$K112</f>
        <v>0</v>
      </c>
      <c r="G112" s="3">
        <f>'scores dag 5'!$K112</f>
        <v>0</v>
      </c>
      <c r="H112" s="3">
        <f>'scores dag 6'!$K112</f>
        <v>0</v>
      </c>
      <c r="I112" s="3">
        <f>'scores dag 7'!$K112</f>
        <v>0</v>
      </c>
      <c r="J112" s="3">
        <f>'scores dag 8'!$K112</f>
        <v>0</v>
      </c>
      <c r="K112" s="1">
        <f>'scores dag 1'!J112+'scores dag 2'!J112+'scores dag 3'!J112+'scores dag 4'!J112+'scores dag 5'!J112+'scores dag 6'!J112+'scores dag 7'!J112+'scores dag 8'!J112</f>
        <v>0</v>
      </c>
      <c r="L112" s="3">
        <f t="shared" si="37"/>
        <v>0</v>
      </c>
      <c r="M112" s="2">
        <f t="shared" si="38"/>
      </c>
      <c r="O112" s="41">
        <f t="shared" si="25"/>
        <v>384828</v>
      </c>
      <c r="P112" s="41" t="str">
        <f t="shared" si="26"/>
        <v>L.A. de Roode</v>
      </c>
      <c r="Q112">
        <f t="shared" si="39"/>
        <v>0</v>
      </c>
      <c r="R112">
        <f t="shared" si="40"/>
        <v>0</v>
      </c>
      <c r="S112" s="4">
        <f t="shared" si="41"/>
      </c>
    </row>
    <row r="113" spans="1:19" ht="12.75">
      <c r="A113" s="39">
        <v>912387</v>
      </c>
      <c r="B113" s="40" t="s">
        <v>135</v>
      </c>
      <c r="C113" s="3">
        <f>'scores dag 1'!$K113</f>
        <v>0</v>
      </c>
      <c r="D113" s="3">
        <f>'scores dag 2'!$K113</f>
        <v>0</v>
      </c>
      <c r="E113" s="3">
        <f>'scores dag 3'!$K113</f>
        <v>0</v>
      </c>
      <c r="F113" s="3">
        <f>'scores dag 4'!$K113</f>
        <v>0</v>
      </c>
      <c r="G113" s="3">
        <f>'scores dag 5'!$K113</f>
        <v>0</v>
      </c>
      <c r="H113" s="3">
        <f>'scores dag 6'!$K113</f>
        <v>0</v>
      </c>
      <c r="I113" s="3">
        <f>'scores dag 7'!$K113</f>
        <v>0</v>
      </c>
      <c r="J113" s="3">
        <f>'scores dag 8'!$K113</f>
        <v>0</v>
      </c>
      <c r="K113" s="1">
        <f>'scores dag 1'!J113+'scores dag 2'!J113+'scores dag 3'!J113+'scores dag 4'!J113+'scores dag 5'!J113+'scores dag 6'!J113+'scores dag 7'!J113+'scores dag 8'!J113</f>
        <v>0</v>
      </c>
      <c r="L113" s="3">
        <f t="shared" si="37"/>
        <v>0</v>
      </c>
      <c r="M113" s="2">
        <f t="shared" si="38"/>
      </c>
      <c r="O113" s="41">
        <f t="shared" si="25"/>
        <v>912387</v>
      </c>
      <c r="P113" s="41" t="str">
        <f t="shared" si="26"/>
        <v>Martin Jonk</v>
      </c>
      <c r="Q113">
        <f t="shared" si="39"/>
        <v>0</v>
      </c>
      <c r="R113">
        <f t="shared" si="40"/>
        <v>0</v>
      </c>
      <c r="S113" s="4">
        <f t="shared" si="41"/>
      </c>
    </row>
    <row r="114" spans="1:19" ht="12.75">
      <c r="A114" s="39">
        <v>711926</v>
      </c>
      <c r="B114" s="40" t="s">
        <v>107</v>
      </c>
      <c r="C114" s="3">
        <f>'scores dag 1'!$K114</f>
        <v>1375</v>
      </c>
      <c r="D114" s="3">
        <f>'scores dag 2'!$K114</f>
        <v>942</v>
      </c>
      <c r="E114" s="3">
        <f>'scores dag 3'!$K114</f>
        <v>369</v>
      </c>
      <c r="F114" s="3">
        <f>'scores dag 4'!$K114</f>
        <v>0</v>
      </c>
      <c r="G114" s="3">
        <f>'scores dag 5'!$K114</f>
        <v>198</v>
      </c>
      <c r="H114" s="3">
        <f>'scores dag 6'!$K114</f>
        <v>167</v>
      </c>
      <c r="I114" s="3">
        <f>'scores dag 7'!$K114</f>
        <v>534</v>
      </c>
      <c r="J114" s="3">
        <f>'scores dag 8'!$K114</f>
        <v>358</v>
      </c>
      <c r="K114" s="1">
        <f>'scores dag 1'!J114+'scores dag 2'!J114+'scores dag 3'!J114+'scores dag 4'!J114+'scores dag 5'!J114+'scores dag 6'!J114+'scores dag 7'!J114+'scores dag 8'!J114</f>
        <v>21</v>
      </c>
      <c r="L114" s="3">
        <f t="shared" si="37"/>
        <v>3943</v>
      </c>
      <c r="M114" s="2">
        <f t="shared" si="38"/>
        <v>187.76190476190476</v>
      </c>
      <c r="O114" s="41">
        <f t="shared" si="25"/>
        <v>711926</v>
      </c>
      <c r="P114" s="41" t="str">
        <f t="shared" si="26"/>
        <v>B van der Hoek</v>
      </c>
      <c r="Q114">
        <f t="shared" si="39"/>
        <v>21</v>
      </c>
      <c r="R114">
        <f t="shared" si="40"/>
        <v>3943</v>
      </c>
      <c r="S114" s="4">
        <f t="shared" si="41"/>
        <v>187.76190476190476</v>
      </c>
    </row>
    <row r="115" spans="1:19" ht="12.75">
      <c r="A115" s="39">
        <v>155500</v>
      </c>
      <c r="B115" s="40" t="s">
        <v>108</v>
      </c>
      <c r="C115" s="3">
        <f>'scores dag 1'!$K115</f>
        <v>686</v>
      </c>
      <c r="D115" s="3">
        <f>'scores dag 2'!$K115</f>
        <v>150</v>
      </c>
      <c r="E115" s="3">
        <f>'scores dag 3'!$K115</f>
        <v>987</v>
      </c>
      <c r="F115" s="3">
        <f>'scores dag 4'!$K115</f>
        <v>1115</v>
      </c>
      <c r="G115" s="3">
        <f>'scores dag 5'!$K115</f>
        <v>531</v>
      </c>
      <c r="H115" s="3">
        <f>'scores dag 6'!$K115</f>
        <v>525</v>
      </c>
      <c r="I115" s="3">
        <f>'scores dag 7'!$K115</f>
        <v>1214</v>
      </c>
      <c r="J115" s="3">
        <f>'scores dag 8'!$K115</f>
        <v>575</v>
      </c>
      <c r="K115" s="1">
        <f>'scores dag 1'!J115+'scores dag 2'!J115+'scores dag 3'!J115+'scores dag 4'!J115+'scores dag 5'!J115+'scores dag 6'!J115+'scores dag 7'!J115+'scores dag 8'!J115</f>
        <v>31</v>
      </c>
      <c r="L115" s="3">
        <f t="shared" si="37"/>
        <v>5783</v>
      </c>
      <c r="M115" s="2">
        <f t="shared" si="38"/>
        <v>186.5483870967742</v>
      </c>
      <c r="O115" s="41">
        <f t="shared" si="25"/>
        <v>155500</v>
      </c>
      <c r="P115" s="41" t="str">
        <f t="shared" si="26"/>
        <v>J. Zanen</v>
      </c>
      <c r="Q115">
        <f t="shared" si="39"/>
        <v>31</v>
      </c>
      <c r="R115">
        <f t="shared" si="40"/>
        <v>5783</v>
      </c>
      <c r="S115" s="4">
        <f t="shared" si="41"/>
        <v>186.5483870967742</v>
      </c>
    </row>
    <row r="116" spans="1:19" ht="12.75">
      <c r="A116" s="39">
        <v>973424</v>
      </c>
      <c r="B116" s="40" t="s">
        <v>109</v>
      </c>
      <c r="C116" s="3">
        <f>'scores dag 1'!$K116</f>
        <v>583</v>
      </c>
      <c r="D116" s="3">
        <f>'scores dag 2'!$K116</f>
        <v>1479</v>
      </c>
      <c r="E116" s="3">
        <f>'scores dag 3'!$K116</f>
        <v>1395</v>
      </c>
      <c r="F116" s="3">
        <f>'scores dag 4'!$K116</f>
        <v>511</v>
      </c>
      <c r="G116" s="3">
        <f>'scores dag 5'!$K116</f>
        <v>1506</v>
      </c>
      <c r="H116" s="3">
        <f>'scores dag 6'!$K116</f>
        <v>1350</v>
      </c>
      <c r="I116" s="3">
        <f>'scores dag 7'!$K116</f>
        <v>931</v>
      </c>
      <c r="J116" s="3">
        <f>'scores dag 8'!$K116</f>
        <v>673</v>
      </c>
      <c r="K116" s="1">
        <f>'scores dag 1'!J116+'scores dag 2'!J116+'scores dag 3'!J116+'scores dag 4'!J116+'scores dag 5'!J116+'scores dag 6'!J116+'scores dag 7'!J116+'scores dag 8'!J116</f>
        <v>43</v>
      </c>
      <c r="L116" s="3">
        <f t="shared" si="37"/>
        <v>8428</v>
      </c>
      <c r="M116" s="2">
        <f t="shared" si="38"/>
        <v>196</v>
      </c>
      <c r="O116" s="41">
        <f t="shared" si="25"/>
        <v>973424</v>
      </c>
      <c r="P116" s="41" t="str">
        <f t="shared" si="26"/>
        <v>F.H. Baggerman</v>
      </c>
      <c r="Q116">
        <f t="shared" si="39"/>
        <v>43</v>
      </c>
      <c r="R116">
        <f t="shared" si="40"/>
        <v>8428</v>
      </c>
      <c r="S116" s="4">
        <f t="shared" si="41"/>
        <v>196</v>
      </c>
    </row>
    <row r="117" spans="1:19" ht="12.75">
      <c r="A117" s="39">
        <v>1050966</v>
      </c>
      <c r="B117" s="40" t="s">
        <v>110</v>
      </c>
      <c r="C117" s="3">
        <f>'scores dag 1'!$K117</f>
        <v>985</v>
      </c>
      <c r="D117" s="3">
        <f>'scores dag 2'!$K117</f>
        <v>697</v>
      </c>
      <c r="E117" s="3">
        <f>'scores dag 3'!$K117</f>
        <v>214</v>
      </c>
      <c r="F117" s="3">
        <f>'scores dag 4'!$K117</f>
        <v>1410</v>
      </c>
      <c r="G117" s="3">
        <f>'scores dag 5'!$K117</f>
        <v>1570</v>
      </c>
      <c r="H117" s="3">
        <f>'scores dag 6'!$K117</f>
        <v>832</v>
      </c>
      <c r="I117" s="3">
        <f>'scores dag 7'!$K117</f>
        <v>356</v>
      </c>
      <c r="J117" s="3">
        <f>'scores dag 8'!$K117</f>
        <v>1191</v>
      </c>
      <c r="K117" s="1">
        <f>'scores dag 1'!J117+'scores dag 2'!J117+'scores dag 3'!J117+'scores dag 4'!J117+'scores dag 5'!J117+'scores dag 6'!J117+'scores dag 7'!J117+'scores dag 8'!J117</f>
        <v>36</v>
      </c>
      <c r="L117" s="3">
        <f t="shared" si="37"/>
        <v>7255</v>
      </c>
      <c r="M117" s="2">
        <f t="shared" si="38"/>
        <v>201.52777777777777</v>
      </c>
      <c r="O117" s="41">
        <f t="shared" si="25"/>
        <v>1050966</v>
      </c>
      <c r="P117" s="41" t="str">
        <f t="shared" si="26"/>
        <v>X v Haag</v>
      </c>
      <c r="Q117">
        <f t="shared" si="39"/>
        <v>36</v>
      </c>
      <c r="R117">
        <f t="shared" si="40"/>
        <v>7255</v>
      </c>
      <c r="S117" s="4">
        <f t="shared" si="41"/>
        <v>201.52777777777777</v>
      </c>
    </row>
    <row r="118" spans="1:19" ht="12.75">
      <c r="A118" s="39">
        <v>976938</v>
      </c>
      <c r="B118" s="40" t="s">
        <v>111</v>
      </c>
      <c r="C118" s="3">
        <f>'scores dag 1'!$K118</f>
        <v>977</v>
      </c>
      <c r="D118" s="3">
        <f>'scores dag 2'!$K118</f>
        <v>1360</v>
      </c>
      <c r="E118" s="3">
        <f>'scores dag 3'!$K118</f>
        <v>508</v>
      </c>
      <c r="F118" s="3">
        <f>'scores dag 4'!$K118</f>
        <v>745</v>
      </c>
      <c r="G118" s="3">
        <f>'scores dag 5'!$K118</f>
        <v>0</v>
      </c>
      <c r="H118" s="3">
        <f>'scores dag 6'!$K118</f>
        <v>1120</v>
      </c>
      <c r="I118" s="3">
        <f>'scores dag 7'!$K118</f>
        <v>1036</v>
      </c>
      <c r="J118" s="3">
        <f>'scores dag 8'!$K118</f>
        <v>708</v>
      </c>
      <c r="K118" s="1">
        <f>'scores dag 1'!J118+'scores dag 2'!J118+'scores dag 3'!J118+'scores dag 4'!J118+'scores dag 5'!J118+'scores dag 6'!J118+'scores dag 7'!J118+'scores dag 8'!J118</f>
        <v>34</v>
      </c>
      <c r="L118" s="3">
        <f t="shared" si="37"/>
        <v>6454</v>
      </c>
      <c r="M118" s="2">
        <f t="shared" si="38"/>
        <v>189.8235294117647</v>
      </c>
      <c r="O118" s="41">
        <f t="shared" si="25"/>
        <v>976938</v>
      </c>
      <c r="P118" s="41" t="str">
        <f t="shared" si="26"/>
        <v>D.M. van der Meer</v>
      </c>
      <c r="Q118">
        <f t="shared" si="39"/>
        <v>34</v>
      </c>
      <c r="R118">
        <f t="shared" si="40"/>
        <v>6454</v>
      </c>
      <c r="S118" s="4">
        <f t="shared" si="41"/>
        <v>189.8235294117647</v>
      </c>
    </row>
    <row r="119" spans="1:19" ht="12.75">
      <c r="A119" s="39">
        <v>84948</v>
      </c>
      <c r="B119" s="40" t="s">
        <v>112</v>
      </c>
      <c r="C119" s="3">
        <f>'scores dag 1'!$K119</f>
        <v>932</v>
      </c>
      <c r="D119" s="3">
        <f>'scores dag 2'!$K119</f>
        <v>799</v>
      </c>
      <c r="E119" s="3">
        <f>'scores dag 3'!$K119</f>
        <v>1201</v>
      </c>
      <c r="F119" s="3">
        <f>'scores dag 4'!$K119</f>
        <v>1340</v>
      </c>
      <c r="G119" s="3">
        <f>'scores dag 5'!$K119</f>
        <v>722</v>
      </c>
      <c r="H119" s="3">
        <f>'scores dag 6'!$K119</f>
        <v>1463</v>
      </c>
      <c r="I119" s="3">
        <f>'scores dag 7'!$K119</f>
        <v>155</v>
      </c>
      <c r="J119" s="3">
        <f>'scores dag 8'!$K119</f>
        <v>1263</v>
      </c>
      <c r="K119" s="1">
        <f>'scores dag 1'!J119+'scores dag 2'!J119+'scores dag 3'!J119+'scores dag 4'!J119+'scores dag 5'!J119+'scores dag 6'!J119+'scores dag 7'!J119+'scores dag 8'!J119</f>
        <v>40</v>
      </c>
      <c r="L119" s="3">
        <f t="shared" si="37"/>
        <v>7875</v>
      </c>
      <c r="M119" s="2">
        <f t="shared" si="38"/>
        <v>196.875</v>
      </c>
      <c r="O119" s="41">
        <f>A119</f>
        <v>84948</v>
      </c>
      <c r="P119" s="41" t="str">
        <f>B119</f>
        <v>J Huisman</v>
      </c>
      <c r="Q119">
        <f t="shared" si="39"/>
        <v>40</v>
      </c>
      <c r="R119">
        <f t="shared" si="40"/>
        <v>7875</v>
      </c>
      <c r="S119" s="4">
        <f t="shared" si="41"/>
        <v>196.875</v>
      </c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" customHeight="1">
      <c r="C121" s="1"/>
      <c r="D121" s="1"/>
      <c r="E121" s="1"/>
      <c r="F121" s="1"/>
      <c r="G121" s="1"/>
      <c r="H121" s="1"/>
      <c r="I121" s="1"/>
      <c r="J121" s="1"/>
      <c r="K121" s="22">
        <f>SUM(K110:K119)</f>
        <v>270</v>
      </c>
      <c r="L121" s="30">
        <f>SUM(L110:L119)</f>
        <v>52835</v>
      </c>
      <c r="M121" s="23">
        <f>L121/K121</f>
        <v>195.6851851851852</v>
      </c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3:19" ht="12.75">
      <c r="M123" s="5"/>
      <c r="N123" s="4"/>
      <c r="R123"/>
      <c r="S123"/>
    </row>
    <row r="124" spans="13:19" ht="12.75">
      <c r="M124" s="5"/>
      <c r="N124" s="4"/>
      <c r="R124"/>
      <c r="S124"/>
    </row>
    <row r="125" spans="13:19" ht="12.75">
      <c r="M125" s="5"/>
      <c r="N125" s="4"/>
      <c r="R125"/>
      <c r="S125"/>
    </row>
    <row r="126" spans="13:19" ht="12.75">
      <c r="M126" s="5"/>
      <c r="N126" s="4"/>
      <c r="R126"/>
      <c r="S126"/>
    </row>
    <row r="127" spans="13:19" ht="12.75">
      <c r="M127" s="5"/>
      <c r="N127" s="4"/>
      <c r="R127"/>
      <c r="S127"/>
    </row>
    <row r="128" spans="13:19" ht="12.75">
      <c r="M128" s="5"/>
      <c r="N128" s="4"/>
      <c r="R128"/>
      <c r="S128"/>
    </row>
    <row r="129" spans="13:19" ht="12.75">
      <c r="M129" s="5"/>
      <c r="N129" s="4"/>
      <c r="R129"/>
      <c r="S129"/>
    </row>
    <row r="130" spans="13:19" ht="12.75">
      <c r="M130" s="5"/>
      <c r="N130" s="4"/>
      <c r="R130"/>
      <c r="S130"/>
    </row>
    <row r="131" spans="13:19" ht="12.75">
      <c r="M131" s="5"/>
      <c r="N131" s="4"/>
      <c r="R131"/>
      <c r="S131"/>
    </row>
    <row r="132" spans="13:19" ht="12.75">
      <c r="M132" s="5"/>
      <c r="N132" s="4"/>
      <c r="R132"/>
      <c r="S132"/>
    </row>
    <row r="133" spans="13:19" ht="12.75">
      <c r="M133" s="5"/>
      <c r="N133" s="4"/>
      <c r="R133"/>
      <c r="S133"/>
    </row>
    <row r="134" spans="13:19" ht="12.75">
      <c r="M134" s="5"/>
      <c r="N134" s="4"/>
      <c r="R134"/>
      <c r="S134"/>
    </row>
    <row r="135" spans="13:19" ht="12.75">
      <c r="M135" s="5"/>
      <c r="N135" s="4"/>
      <c r="R135"/>
      <c r="S135"/>
    </row>
    <row r="136" spans="13:19" ht="12.75">
      <c r="M136" s="5"/>
      <c r="N136" s="4"/>
      <c r="R136"/>
      <c r="S136"/>
    </row>
    <row r="137" spans="13:19" ht="12.75">
      <c r="M137" s="5"/>
      <c r="N137" s="4"/>
      <c r="R137"/>
      <c r="S137"/>
    </row>
    <row r="138" spans="13:19" ht="12.75">
      <c r="M138" s="5"/>
      <c r="N138" s="4"/>
      <c r="R138"/>
      <c r="S138"/>
    </row>
    <row r="139" spans="13:19" ht="12.75">
      <c r="M139" s="5"/>
      <c r="N139" s="4"/>
      <c r="R139"/>
      <c r="S139"/>
    </row>
    <row r="140" spans="13:19" ht="12.75">
      <c r="M140" s="5"/>
      <c r="N140" s="4"/>
      <c r="R140"/>
      <c r="S140"/>
    </row>
    <row r="141" spans="13:19" ht="12.75">
      <c r="M141" s="5"/>
      <c r="N141" s="4"/>
      <c r="R141"/>
      <c r="S141"/>
    </row>
    <row r="142" spans="13:19" ht="12.75">
      <c r="M142" s="5"/>
      <c r="N142" s="4"/>
      <c r="R142"/>
      <c r="S142"/>
    </row>
    <row r="143" spans="13:19" ht="12.75">
      <c r="M143" s="5"/>
      <c r="N143" s="4"/>
      <c r="R143"/>
      <c r="S143"/>
    </row>
    <row r="144" spans="13:19" ht="12.75">
      <c r="M144" s="5"/>
      <c r="N144" s="4"/>
      <c r="R144"/>
      <c r="S144"/>
    </row>
    <row r="145" spans="13:19" ht="12.75">
      <c r="M145" s="5"/>
      <c r="N145" s="4"/>
      <c r="R145"/>
      <c r="S145"/>
    </row>
    <row r="146" spans="13:19" ht="12.75">
      <c r="M146" s="5"/>
      <c r="N146" s="4"/>
      <c r="R146"/>
      <c r="S146"/>
    </row>
    <row r="147" spans="13:19" ht="12.75">
      <c r="M147" s="5"/>
      <c r="N147" s="4"/>
      <c r="R147"/>
      <c r="S147"/>
    </row>
    <row r="148" spans="13:19" ht="12.75">
      <c r="M148" s="5"/>
      <c r="N148" s="4"/>
      <c r="R148"/>
      <c r="S148"/>
    </row>
    <row r="149" spans="13:19" ht="12.75">
      <c r="M149" s="5"/>
      <c r="N149" s="4"/>
      <c r="R149"/>
      <c r="S149"/>
    </row>
    <row r="150" spans="13:19" ht="12.75">
      <c r="M150" s="5"/>
      <c r="N150" s="4"/>
      <c r="R150"/>
      <c r="S150"/>
    </row>
    <row r="151" spans="13:19" ht="12.75">
      <c r="M151" s="5"/>
      <c r="N151" s="4"/>
      <c r="R151"/>
      <c r="S151"/>
    </row>
    <row r="152" spans="13:19" ht="12.75">
      <c r="M152" s="5"/>
      <c r="N152" s="4"/>
      <c r="R152"/>
      <c r="S152"/>
    </row>
    <row r="153" spans="13:19" ht="12.75">
      <c r="M153" s="5"/>
      <c r="N153" s="4"/>
      <c r="R153"/>
      <c r="S153"/>
    </row>
    <row r="154" spans="13:19" ht="12.75">
      <c r="M154" s="5"/>
      <c r="N154" s="4"/>
      <c r="R154"/>
      <c r="S154"/>
    </row>
    <row r="155" spans="13:19" ht="12.75">
      <c r="M155" s="5"/>
      <c r="N155" s="4"/>
      <c r="R155"/>
      <c r="S155"/>
    </row>
    <row r="156" spans="13:19" ht="12.75">
      <c r="M156" s="5"/>
      <c r="N156" s="4"/>
      <c r="R156"/>
      <c r="S156"/>
    </row>
    <row r="157" spans="13:19" ht="12.75">
      <c r="M157" s="5"/>
      <c r="N157" s="4"/>
      <c r="R157"/>
      <c r="S157"/>
    </row>
    <row r="158" spans="13:19" ht="12.75">
      <c r="M158" s="5"/>
      <c r="N158" s="4"/>
      <c r="R158"/>
      <c r="S158"/>
    </row>
    <row r="159" spans="13:19" ht="12.75">
      <c r="M159" s="5"/>
      <c r="N159" s="4"/>
      <c r="R159"/>
      <c r="S159"/>
    </row>
    <row r="160" spans="13:19" ht="12.75">
      <c r="M160" s="5"/>
      <c r="N160" s="4"/>
      <c r="R160"/>
      <c r="S160"/>
    </row>
    <row r="161" spans="13:19" ht="12.75">
      <c r="M161" s="5"/>
      <c r="N161" s="4"/>
      <c r="R161"/>
      <c r="S161"/>
    </row>
    <row r="162" spans="13:19" ht="12.75">
      <c r="M162" s="5"/>
      <c r="N162" s="4"/>
      <c r="R162"/>
      <c r="S162"/>
    </row>
    <row r="163" spans="13:19" ht="12.75">
      <c r="M163" s="5"/>
      <c r="N163" s="4"/>
      <c r="R163"/>
      <c r="S163"/>
    </row>
    <row r="164" spans="13:19" ht="12.75">
      <c r="M164" s="5"/>
      <c r="N164" s="4"/>
      <c r="R164"/>
      <c r="S164"/>
    </row>
    <row r="165" spans="13:19" ht="12.75">
      <c r="M165" s="5"/>
      <c r="N165" s="4"/>
      <c r="R165"/>
      <c r="S165"/>
    </row>
    <row r="166" spans="13:19" ht="12.75">
      <c r="M166" s="5"/>
      <c r="N166" s="4"/>
      <c r="R166"/>
      <c r="S166"/>
    </row>
    <row r="167" spans="13:19" ht="12.75">
      <c r="M167" s="5"/>
      <c r="N167" s="4"/>
      <c r="R167"/>
      <c r="S167"/>
    </row>
    <row r="168" spans="13:19" ht="12.75">
      <c r="M168" s="5"/>
      <c r="N168" s="4"/>
      <c r="R168"/>
      <c r="S168"/>
    </row>
    <row r="169" spans="13:19" ht="12.75">
      <c r="M169" s="5"/>
      <c r="N169" s="4"/>
      <c r="R169"/>
      <c r="S169"/>
    </row>
    <row r="170" spans="13:19" ht="12.75">
      <c r="M170" s="5"/>
      <c r="N170" s="4"/>
      <c r="R170"/>
      <c r="S170"/>
    </row>
    <row r="171" spans="13:19" ht="12.75">
      <c r="M171" s="5"/>
      <c r="N171" s="4"/>
      <c r="R171"/>
      <c r="S171"/>
    </row>
    <row r="172" spans="13:19" ht="12.75">
      <c r="M172" s="5"/>
      <c r="N172" s="4"/>
      <c r="R172"/>
      <c r="S172"/>
    </row>
    <row r="173" spans="13:19" ht="12.75">
      <c r="M173" s="5"/>
      <c r="N173" s="4"/>
      <c r="R173"/>
      <c r="S173"/>
    </row>
    <row r="174" spans="13:19" ht="12.75">
      <c r="M174" s="5"/>
      <c r="N174" s="4"/>
      <c r="R174"/>
      <c r="S174"/>
    </row>
    <row r="175" spans="13:19" ht="12.75">
      <c r="M175" s="5"/>
      <c r="N175" s="4"/>
      <c r="R175"/>
      <c r="S175"/>
    </row>
    <row r="176" spans="13:19" ht="12.75">
      <c r="M176" s="5"/>
      <c r="N176" s="4"/>
      <c r="R176"/>
      <c r="S176"/>
    </row>
    <row r="177" spans="13:19" ht="12.75">
      <c r="M177" s="5"/>
      <c r="N177" s="4"/>
      <c r="R177"/>
      <c r="S177"/>
    </row>
    <row r="178" spans="13:19" ht="12.75">
      <c r="M178" s="5"/>
      <c r="N178" s="4"/>
      <c r="R178"/>
      <c r="S178"/>
    </row>
    <row r="179" spans="13:19" ht="12.75">
      <c r="M179" s="5"/>
      <c r="N179" s="4"/>
      <c r="R179"/>
      <c r="S179"/>
    </row>
    <row r="180" spans="13:19" ht="12.75">
      <c r="M180" s="5"/>
      <c r="N180" s="4"/>
      <c r="R180"/>
      <c r="S180"/>
    </row>
    <row r="181" spans="13:19" ht="12.75">
      <c r="M181" s="5"/>
      <c r="N181" s="4"/>
      <c r="R181"/>
      <c r="S181"/>
    </row>
    <row r="182" spans="13:19" ht="12.75">
      <c r="M182" s="5"/>
      <c r="N182" s="4"/>
      <c r="R182"/>
      <c r="S182"/>
    </row>
    <row r="183" spans="13:19" ht="12.75">
      <c r="M183" s="5"/>
      <c r="N183" s="4"/>
      <c r="R183"/>
      <c r="S183"/>
    </row>
    <row r="184" spans="13:19" ht="12.75">
      <c r="M184" s="5"/>
      <c r="N184" s="4"/>
      <c r="R184"/>
      <c r="S184"/>
    </row>
    <row r="185" spans="13:19" ht="12.75">
      <c r="M185" s="5"/>
      <c r="N185" s="4"/>
      <c r="R185"/>
      <c r="S185"/>
    </row>
    <row r="186" spans="13:19" ht="12.75">
      <c r="M186" s="5"/>
      <c r="N186" s="4"/>
      <c r="R186"/>
      <c r="S186"/>
    </row>
    <row r="187" spans="13:19" ht="12.75">
      <c r="M187" s="5"/>
      <c r="N187" s="4"/>
      <c r="R187"/>
      <c r="S187"/>
    </row>
    <row r="188" spans="13:19" ht="12.75">
      <c r="M188" s="5"/>
      <c r="N188" s="4"/>
      <c r="R188"/>
      <c r="S188"/>
    </row>
    <row r="189" spans="13:19" ht="12.75">
      <c r="M189" s="5"/>
      <c r="N189" s="4"/>
      <c r="R189"/>
      <c r="S189"/>
    </row>
    <row r="190" spans="13:19" ht="12.75">
      <c r="M190" s="5"/>
      <c r="N190" s="4"/>
      <c r="R190"/>
      <c r="S190"/>
    </row>
    <row r="191" spans="13:19" ht="12.75">
      <c r="M191" s="5"/>
      <c r="N191" s="4"/>
      <c r="R191"/>
      <c r="S191"/>
    </row>
    <row r="192" spans="13:19" ht="12.75">
      <c r="M192" s="5"/>
      <c r="N192" s="4"/>
      <c r="R192"/>
      <c r="S192"/>
    </row>
    <row r="193" spans="13:19" ht="12.75">
      <c r="M193" s="5"/>
      <c r="N193" s="4"/>
      <c r="R193"/>
      <c r="S193"/>
    </row>
    <row r="194" spans="13:19" ht="12.75">
      <c r="M194" s="5"/>
      <c r="N194" s="4"/>
      <c r="R194"/>
      <c r="S194"/>
    </row>
    <row r="195" spans="13:19" ht="12.75">
      <c r="M195" s="5"/>
      <c r="N195" s="4"/>
      <c r="R195"/>
      <c r="S195"/>
    </row>
    <row r="196" spans="13:19" ht="12.75">
      <c r="M196" s="5"/>
      <c r="N196" s="4"/>
      <c r="R196"/>
      <c r="S196"/>
    </row>
    <row r="197" spans="13:19" ht="12.75">
      <c r="M197" s="5"/>
      <c r="N197" s="4"/>
      <c r="R197"/>
      <c r="S197"/>
    </row>
    <row r="198" spans="6:13" ht="12.75">
      <c r="F198" s="1"/>
      <c r="G198" s="1"/>
      <c r="H198" s="1"/>
      <c r="I198" s="1"/>
      <c r="J198" s="1"/>
      <c r="K198" s="1"/>
      <c r="L198" s="1"/>
      <c r="M198" s="4"/>
    </row>
  </sheetData>
  <mergeCells count="13">
    <mergeCell ref="A1:M1"/>
    <mergeCell ref="A2:A3"/>
    <mergeCell ref="B2:B3"/>
    <mergeCell ref="K2:M2"/>
    <mergeCell ref="C2:J2"/>
    <mergeCell ref="A4:M4"/>
    <mergeCell ref="A19:M19"/>
    <mergeCell ref="A34:M34"/>
    <mergeCell ref="A49:M49"/>
    <mergeCell ref="A64:M64"/>
    <mergeCell ref="A79:M79"/>
    <mergeCell ref="A94:M94"/>
    <mergeCell ref="A109:M109"/>
  </mergeCells>
  <printOptions gridLines="1" horizontalCentered="1"/>
  <pageMargins left="0.3937007874015748" right="0.1968503937007874" top="0.6692913385826772" bottom="1.17" header="0.31496062992125984" footer="0.23"/>
  <pageSetup fitToHeight="2" fitToWidth="1" horizontalDpi="600" verticalDpi="600" orientation="portrait" paperSize="9" scale="88" r:id="rId1"/>
  <headerFooter alignWithMargins="0">
    <oddHeader>&amp;C&amp;"Arial,Vet"&amp;14Individuele scores nationale league eredivisie 2004 - 2005</oddHeader>
  </headerFooter>
  <ignoredErrors>
    <ignoredError sqref="D5:D14 F5:F1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98"/>
  <sheetViews>
    <sheetView showZeros="0" workbookViewId="0" topLeftCell="A1">
      <selection activeCell="A32" sqref="A32"/>
    </sheetView>
  </sheetViews>
  <sheetFormatPr defaultColWidth="9.140625" defaultRowHeight="12.75"/>
  <cols>
    <col min="2" max="2" width="17.7109375" style="0" customWidth="1"/>
    <col min="3" max="3" width="8.8515625" style="24" bestFit="1" customWidth="1"/>
    <col min="4" max="4" width="8.8515625" style="20" bestFit="1" customWidth="1"/>
    <col min="5" max="10" width="8.8515625" style="20" customWidth="1"/>
    <col min="11" max="11" width="8.140625" style="0" bestFit="1" customWidth="1"/>
    <col min="12" max="12" width="10.28125" style="5" bestFit="1" customWidth="1"/>
    <col min="15" max="15" width="9.140625" style="0" hidden="1" customWidth="1"/>
    <col min="16" max="16" width="20.00390625" style="0" hidden="1" customWidth="1"/>
    <col min="17" max="17" width="9.140625" style="0" hidden="1" customWidth="1"/>
    <col min="18" max="18" width="10.28125" style="5" hidden="1" customWidth="1"/>
    <col min="19" max="19" width="9.140625" style="4" hidden="1" customWidth="1"/>
  </cols>
  <sheetData>
    <row r="1" spans="1:13" ht="12.75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2.75">
      <c r="A2" s="121" t="s">
        <v>13</v>
      </c>
      <c r="B2" s="121" t="s">
        <v>14</v>
      </c>
      <c r="C2" s="122" t="s">
        <v>44</v>
      </c>
      <c r="D2" s="123"/>
      <c r="E2" s="123"/>
      <c r="F2" s="123"/>
      <c r="G2" s="123"/>
      <c r="H2" s="123"/>
      <c r="I2" s="123"/>
      <c r="J2" s="124"/>
      <c r="K2" s="109" t="s">
        <v>16</v>
      </c>
      <c r="L2" s="109"/>
      <c r="M2" s="109"/>
    </row>
    <row r="3" spans="1:13" ht="12.75">
      <c r="A3" s="121"/>
      <c r="B3" s="121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 t="s">
        <v>17</v>
      </c>
      <c r="L3" s="34" t="s">
        <v>10</v>
      </c>
      <c r="M3" s="9" t="s">
        <v>22</v>
      </c>
    </row>
    <row r="4" spans="1:13" ht="12.75">
      <c r="A4" s="118" t="s">
        <v>114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9" ht="12.75">
      <c r="A5" s="1">
        <f>'ind-tot'!A5</f>
        <v>752134</v>
      </c>
      <c r="B5" s="7" t="str">
        <f>'ind-tot'!B5</f>
        <v>W. v.d. List</v>
      </c>
      <c r="C5" s="32">
        <f>IF('ind-tot'!C5=0,"",'ind-tot'!C5/'scores dag 1'!$J5)</f>
        <v>164</v>
      </c>
      <c r="D5" s="32">
        <f>IF('ind-tot'!D5=0,"",'ind-tot'!D5/'scores dag 2'!$J5)</f>
        <v>195.33333333333334</v>
      </c>
      <c r="E5" s="32">
        <f>IF('ind-tot'!E5=0,"",'ind-tot'!E5/'scores dag 3'!$J5)</f>
      </c>
      <c r="F5" s="32">
        <f>IF('ind-tot'!F5=0,"",'ind-tot'!F5/'scores dag 4'!$J5)</f>
        <v>201</v>
      </c>
      <c r="G5" s="32">
        <f>IF('ind-tot'!G5=0,"",'ind-tot'!G5/'scores dag 5'!$J5)</f>
        <v>214.57142857142858</v>
      </c>
      <c r="H5" s="32">
        <f>IF('ind-tot'!H5=0,"",'ind-tot'!H5/'scores dag 6'!$J5)</f>
        <v>179.75</v>
      </c>
      <c r="I5" s="32">
        <f>IF('ind-tot'!I5=0,"",'ind-tot'!I5/'scores dag 7'!$J5)</f>
        <v>148</v>
      </c>
      <c r="J5" s="32">
        <f>IF('ind-tot'!J5=0,"",'ind-tot'!J5/'scores dag 8'!$J5)</f>
        <v>187.33333333333334</v>
      </c>
      <c r="K5" s="1">
        <f>'scores dag 1'!J5+'scores dag 2'!J5+'scores dag 3'!J5+'scores dag 4'!J5+'scores dag 5'!J5+'scores dag 6'!J5+'scores dag 7'!J5+'scores dag 8'!J5</f>
        <v>29</v>
      </c>
      <c r="L5" s="6">
        <f>'ind-tot'!L5</f>
        <v>5650</v>
      </c>
      <c r="M5" s="4">
        <f>IF(L5=0,"",L5/K5)</f>
        <v>194.82758620689654</v>
      </c>
      <c r="O5">
        <f>A5</f>
        <v>752134</v>
      </c>
      <c r="P5" t="str">
        <f>B5</f>
        <v>W. v.d. List</v>
      </c>
      <c r="Q5">
        <f>K5</f>
        <v>29</v>
      </c>
      <c r="R5" s="5">
        <f>L5</f>
        <v>5650</v>
      </c>
      <c r="S5" s="4">
        <f>M5</f>
        <v>194.82758620689654</v>
      </c>
    </row>
    <row r="6" spans="1:19" ht="12.75">
      <c r="A6" s="1">
        <f>'ind-tot'!A6</f>
        <v>116521</v>
      </c>
      <c r="B6" s="7" t="str">
        <f>'ind-tot'!B6</f>
        <v>H Wijker</v>
      </c>
      <c r="C6" s="32">
        <f>IF('ind-tot'!C6=0,"",'ind-tot'!C6/'scores dag 1'!$J6)</f>
        <v>183</v>
      </c>
      <c r="D6" s="32">
        <f>IF('ind-tot'!D6=0,"",'ind-tot'!D6/'scores dag 2'!$J6)</f>
        <v>205.33333333333334</v>
      </c>
      <c r="E6" s="32">
        <f>IF('ind-tot'!E6=0,"",'ind-tot'!E6/'scores dag 3'!$J6)</f>
      </c>
      <c r="F6" s="32">
        <f>IF('ind-tot'!F6=0,"",'ind-tot'!F6/'scores dag 4'!$J6)</f>
      </c>
      <c r="G6" s="32">
        <f>IF('ind-tot'!G6=0,"",'ind-tot'!G6/'scores dag 5'!$J6)</f>
      </c>
      <c r="H6" s="32">
        <f>IF('ind-tot'!H6=0,"",'ind-tot'!H6/'scores dag 6'!$J6)</f>
        <v>205.5</v>
      </c>
      <c r="I6" s="32">
        <f>IF('ind-tot'!I6=0,"",'ind-tot'!I6/'scores dag 7'!$J6)</f>
        <v>180.2</v>
      </c>
      <c r="J6" s="32">
        <f>IF('ind-tot'!J6=0,"",'ind-tot'!J6/'scores dag 8'!$J6)</f>
        <v>191.66666666666666</v>
      </c>
      <c r="K6" s="1">
        <f>'scores dag 1'!J6+'scores dag 2'!J6+'scores dag 3'!J6+'scores dag 4'!J6+'scores dag 5'!J6+'scores dag 6'!J6+'scores dag 7'!J6+'scores dag 8'!J6</f>
        <v>17</v>
      </c>
      <c r="L6" s="6">
        <f>'ind-tot'!L6</f>
        <v>3235</v>
      </c>
      <c r="M6" s="4">
        <f aca="true" t="shared" si="0" ref="M6:M14">IF(L6=0,"",L6/K6)</f>
        <v>190.2941176470588</v>
      </c>
      <c r="O6">
        <f aca="true" t="shared" si="1" ref="O6:O14">A6</f>
        <v>116521</v>
      </c>
      <c r="P6" t="str">
        <f aca="true" t="shared" si="2" ref="P6:P14">B6</f>
        <v>H Wijker</v>
      </c>
      <c r="Q6">
        <f aca="true" t="shared" si="3" ref="Q6:Q14">K6</f>
        <v>17</v>
      </c>
      <c r="R6" s="5">
        <f aca="true" t="shared" si="4" ref="R6:R14">L6</f>
        <v>3235</v>
      </c>
      <c r="S6" s="4">
        <f aca="true" t="shared" si="5" ref="S6:S14">M6</f>
        <v>190.2941176470588</v>
      </c>
    </row>
    <row r="7" spans="1:19" ht="12.75">
      <c r="A7" s="1">
        <f>'ind-tot'!A7</f>
        <v>535923</v>
      </c>
      <c r="B7" s="7" t="str">
        <f>'ind-tot'!B7</f>
        <v>M Koopal</v>
      </c>
      <c r="C7" s="32">
        <f>IF('ind-tot'!C7=0,"",'ind-tot'!C7/'scores dag 1'!$J7)</f>
        <v>195.71428571428572</v>
      </c>
      <c r="D7" s="32">
        <f>IF('ind-tot'!D7=0,"",'ind-tot'!D7/'scores dag 2'!$J7)</f>
        <v>234.28571428571428</v>
      </c>
      <c r="E7" s="32">
        <f>IF('ind-tot'!E7=0,"",'ind-tot'!E7/'scores dag 3'!$J7)</f>
        <v>209</v>
      </c>
      <c r="F7" s="32">
        <f>IF('ind-tot'!F7=0,"",'ind-tot'!F7/'scores dag 4'!$J7)</f>
        <v>210.85714285714286</v>
      </c>
      <c r="G7" s="32">
        <f>IF('ind-tot'!G7=0,"",'ind-tot'!G7/'scores dag 5'!$J7)</f>
        <v>211</v>
      </c>
      <c r="H7" s="32">
        <f>IF('ind-tot'!H7=0,"",'ind-tot'!H7/'scores dag 6'!$J7)</f>
        <v>204.28571428571428</v>
      </c>
      <c r="I7" s="32">
        <f>IF('ind-tot'!I7=0,"",'ind-tot'!I7/'scores dag 7'!$J7)</f>
        <v>186.4</v>
      </c>
      <c r="J7" s="32">
        <f>IF('ind-tot'!J7=0,"",'ind-tot'!J7/'scores dag 8'!$J7)</f>
        <v>200.4</v>
      </c>
      <c r="K7" s="1">
        <f>'scores dag 1'!J7+'scores dag 2'!J7+'scores dag 3'!J7+'scores dag 4'!J7+'scores dag 5'!J7+'scores dag 6'!J7+'scores dag 7'!J7+'scores dag 8'!J7</f>
        <v>49</v>
      </c>
      <c r="L7" s="6">
        <f>'ind-tot'!L7</f>
        <v>10163</v>
      </c>
      <c r="M7" s="4">
        <f t="shared" si="0"/>
        <v>207.40816326530611</v>
      </c>
      <c r="O7">
        <f t="shared" si="1"/>
        <v>535923</v>
      </c>
      <c r="P7" t="str">
        <f t="shared" si="2"/>
        <v>M Koopal</v>
      </c>
      <c r="Q7">
        <f t="shared" si="3"/>
        <v>49</v>
      </c>
      <c r="R7" s="5">
        <f t="shared" si="4"/>
        <v>10163</v>
      </c>
      <c r="S7" s="4">
        <f t="shared" si="5"/>
        <v>207.40816326530611</v>
      </c>
    </row>
    <row r="8" spans="1:19" ht="12.75">
      <c r="A8" s="1">
        <f>'ind-tot'!A8</f>
        <v>92665</v>
      </c>
      <c r="B8" s="7" t="str">
        <f>'ind-tot'!B8</f>
        <v>R. Mol</v>
      </c>
      <c r="C8" s="32">
        <f>IF('ind-tot'!C8=0,"",'ind-tot'!C8/'scores dag 1'!$J8)</f>
        <v>185.33333333333334</v>
      </c>
      <c r="D8" s="32">
        <f>IF('ind-tot'!D8=0,"",'ind-tot'!D8/'scores dag 2'!$J8)</f>
        <v>211.8</v>
      </c>
      <c r="E8" s="32">
        <f>IF('ind-tot'!E8=0,"",'ind-tot'!E8/'scores dag 3'!$J8)</f>
        <v>224.42857142857142</v>
      </c>
      <c r="F8" s="32">
        <f>IF('ind-tot'!F8=0,"",'ind-tot'!F8/'scores dag 4'!$J8)</f>
        <v>218.42857142857142</v>
      </c>
      <c r="G8" s="32">
        <f>IF('ind-tot'!G8=0,"",'ind-tot'!G8/'scores dag 5'!$J8)</f>
        <v>213.66666666666666</v>
      </c>
      <c r="H8" s="32">
        <f>IF('ind-tot'!H8=0,"",'ind-tot'!H8/'scores dag 6'!$J8)</f>
        <v>213</v>
      </c>
      <c r="I8" s="32">
        <f>IF('ind-tot'!I8=0,"",'ind-tot'!I8/'scores dag 7'!$J8)</f>
        <v>136</v>
      </c>
      <c r="J8" s="32">
        <f>IF('ind-tot'!J8=0,"",'ind-tot'!J8/'scores dag 8'!$J8)</f>
        <v>204.33333333333334</v>
      </c>
      <c r="K8" s="1">
        <f>'scores dag 1'!J8+'scores dag 2'!J8+'scores dag 3'!J8+'scores dag 4'!J8+'scores dag 5'!J8+'scores dag 6'!J8+'scores dag 7'!J8+'scores dag 8'!J8</f>
        <v>36</v>
      </c>
      <c r="L8" s="6">
        <f>'ind-tot'!L8</f>
        <v>7596</v>
      </c>
      <c r="M8" s="4">
        <f t="shared" si="0"/>
        <v>211</v>
      </c>
      <c r="O8">
        <f t="shared" si="1"/>
        <v>92665</v>
      </c>
      <c r="P8" t="str">
        <f t="shared" si="2"/>
        <v>R. Mol</v>
      </c>
      <c r="Q8">
        <f t="shared" si="3"/>
        <v>36</v>
      </c>
      <c r="R8" s="5">
        <f t="shared" si="4"/>
        <v>7596</v>
      </c>
      <c r="S8" s="4">
        <f t="shared" si="5"/>
        <v>211</v>
      </c>
    </row>
    <row r="9" spans="1:19" ht="12.75">
      <c r="A9" s="1">
        <f>'ind-tot'!A9</f>
        <v>245488</v>
      </c>
      <c r="B9" s="7" t="str">
        <f>'ind-tot'!B9</f>
        <v>W. van der Veen</v>
      </c>
      <c r="C9" s="32">
        <f>IF('ind-tot'!C9=0,"",'ind-tot'!C9/'scores dag 1'!$J9)</f>
        <v>201.57142857142858</v>
      </c>
      <c r="D9" s="32">
        <f>IF('ind-tot'!D9=0,"",'ind-tot'!D9/'scores dag 2'!$J9)</f>
      </c>
      <c r="E9" s="32">
        <f>IF('ind-tot'!E9=0,"",'ind-tot'!E9/'scores dag 3'!$J9)</f>
        <v>206.14285714285714</v>
      </c>
      <c r="F9" s="32">
        <f>IF('ind-tot'!F9=0,"",'ind-tot'!F9/'scores dag 4'!$J9)</f>
        <v>214.57142857142858</v>
      </c>
      <c r="G9" s="32">
        <f>IF('ind-tot'!G9=0,"",'ind-tot'!G9/'scores dag 5'!$J9)</f>
        <v>228.85714285714286</v>
      </c>
      <c r="H9" s="32">
        <f>IF('ind-tot'!H9=0,"",'ind-tot'!H9/'scores dag 6'!$J9)</f>
        <v>198.14285714285714</v>
      </c>
      <c r="I9" s="32">
        <f>IF('ind-tot'!I9=0,"",'ind-tot'!I9/'scores dag 7'!$J9)</f>
        <v>178.33333333333334</v>
      </c>
      <c r="J9" s="32">
        <f>IF('ind-tot'!J9=0,"",'ind-tot'!J9/'scores dag 8'!$J9)</f>
        <v>201.83333333333334</v>
      </c>
      <c r="K9" s="1">
        <f>'scores dag 1'!J9+'scores dag 2'!J9+'scores dag 3'!J9+'scores dag 4'!J9+'scores dag 5'!J9+'scores dag 6'!J9+'scores dag 7'!J9+'scores dag 8'!J9</f>
        <v>44</v>
      </c>
      <c r="L9" s="6">
        <f>'ind-tot'!L9</f>
        <v>9091</v>
      </c>
      <c r="M9" s="4">
        <f t="shared" si="0"/>
        <v>206.61363636363637</v>
      </c>
      <c r="O9">
        <f t="shared" si="1"/>
        <v>245488</v>
      </c>
      <c r="P9" t="str">
        <f t="shared" si="2"/>
        <v>W. van der Veen</v>
      </c>
      <c r="Q9">
        <f t="shared" si="3"/>
        <v>44</v>
      </c>
      <c r="R9" s="5">
        <f t="shared" si="4"/>
        <v>9091</v>
      </c>
      <c r="S9" s="4">
        <f t="shared" si="5"/>
        <v>206.61363636363637</v>
      </c>
    </row>
    <row r="10" spans="1:19" ht="12.75">
      <c r="A10" s="1">
        <f>'ind-tot'!A10</f>
        <v>450073</v>
      </c>
      <c r="B10" s="7" t="str">
        <f>'ind-tot'!B10</f>
        <v>V Graafmans</v>
      </c>
      <c r="C10" s="32">
        <f>IF('ind-tot'!C10=0,"",'ind-tot'!C10/'scores dag 1'!$J10)</f>
        <v>191</v>
      </c>
      <c r="D10" s="32">
        <f>IF('ind-tot'!D10=0,"",'ind-tot'!D10/'scores dag 2'!$J10)</f>
        <v>183.33333333333334</v>
      </c>
      <c r="E10" s="32">
        <f>IF('ind-tot'!E10=0,"",'ind-tot'!E10/'scores dag 3'!$J10)</f>
        <v>223</v>
      </c>
      <c r="F10" s="32">
        <f>IF('ind-tot'!F10=0,"",'ind-tot'!F10/'scores dag 4'!$J10)</f>
      </c>
      <c r="G10" s="32">
        <f>IF('ind-tot'!G10=0,"",'ind-tot'!G10/'scores dag 5'!$J10)</f>
        <v>197.5</v>
      </c>
      <c r="H10" s="32">
        <f>IF('ind-tot'!H10=0,"",'ind-tot'!H10/'scores dag 6'!$J10)</f>
        <v>206.4</v>
      </c>
      <c r="I10" s="32">
        <f>IF('ind-tot'!I10=0,"",'ind-tot'!I10/'scores dag 7'!$J10)</f>
        <v>152.5</v>
      </c>
      <c r="J10" s="32">
        <f>IF('ind-tot'!J10=0,"",'ind-tot'!J10/'scores dag 8'!$J10)</f>
      </c>
      <c r="K10" s="1">
        <f>'scores dag 1'!J10+'scores dag 2'!J10+'scores dag 3'!J10+'scores dag 4'!J10+'scores dag 5'!J10+'scores dag 6'!J10+'scores dag 7'!J10+'scores dag 8'!J10</f>
        <v>25</v>
      </c>
      <c r="L10" s="6">
        <f>'ind-tot'!L10</f>
        <v>5002</v>
      </c>
      <c r="M10" s="4">
        <f t="shared" si="0"/>
        <v>200.08</v>
      </c>
      <c r="O10">
        <f t="shared" si="1"/>
        <v>450073</v>
      </c>
      <c r="P10" t="str">
        <f t="shared" si="2"/>
        <v>V Graafmans</v>
      </c>
      <c r="Q10">
        <f t="shared" si="3"/>
        <v>25</v>
      </c>
      <c r="R10" s="5">
        <f t="shared" si="4"/>
        <v>5002</v>
      </c>
      <c r="S10" s="4">
        <f t="shared" si="5"/>
        <v>200.08</v>
      </c>
    </row>
    <row r="11" spans="1:19" ht="12.75">
      <c r="A11" s="1">
        <f>'ind-tot'!A11</f>
        <v>548065</v>
      </c>
      <c r="B11" s="7" t="str">
        <f>'ind-tot'!B11</f>
        <v>V Vrijhof</v>
      </c>
      <c r="C11" s="32">
        <f>IF('ind-tot'!C11=0,"",'ind-tot'!C11/'scores dag 1'!$J11)</f>
        <v>189.33333333333334</v>
      </c>
      <c r="D11" s="32">
        <f>IF('ind-tot'!D11=0,"",'ind-tot'!D11/'scores dag 2'!$J11)</f>
      </c>
      <c r="E11" s="32">
        <f>IF('ind-tot'!E11=0,"",'ind-tot'!E11/'scores dag 3'!$J11)</f>
        <v>170.66666666666666</v>
      </c>
      <c r="F11" s="32">
        <f>IF('ind-tot'!F11=0,"",'ind-tot'!F11/'scores dag 4'!$J11)</f>
        <v>203.5</v>
      </c>
      <c r="G11" s="32">
        <f>IF('ind-tot'!G11=0,"",'ind-tot'!G11/'scores dag 5'!$J11)</f>
      </c>
      <c r="H11" s="32">
        <f>IF('ind-tot'!H11=0,"",'ind-tot'!H11/'scores dag 6'!$J11)</f>
        <v>179.5</v>
      </c>
      <c r="I11" s="32">
        <f>IF('ind-tot'!I11=0,"",'ind-tot'!I11/'scores dag 7'!$J11)</f>
        <v>191.16666666666666</v>
      </c>
      <c r="J11" s="32">
        <f>IF('ind-tot'!J11=0,"",'ind-tot'!J11/'scores dag 8'!$J11)</f>
        <v>159</v>
      </c>
      <c r="K11" s="1">
        <f>'scores dag 1'!J11+'scores dag 2'!J11+'scores dag 3'!J11+'scores dag 4'!J11+'scores dag 5'!J11+'scores dag 6'!J11+'scores dag 7'!J11+'scores dag 8'!J11</f>
        <v>17</v>
      </c>
      <c r="L11" s="6">
        <f>'ind-tot'!L11</f>
        <v>3152</v>
      </c>
      <c r="M11" s="4">
        <f t="shared" si="0"/>
        <v>185.41176470588235</v>
      </c>
      <c r="O11">
        <f t="shared" si="1"/>
        <v>548065</v>
      </c>
      <c r="P11" t="str">
        <f t="shared" si="2"/>
        <v>V Vrijhof</v>
      </c>
      <c r="Q11">
        <f t="shared" si="3"/>
        <v>17</v>
      </c>
      <c r="R11" s="5">
        <f t="shared" si="4"/>
        <v>3152</v>
      </c>
      <c r="S11" s="4">
        <f t="shared" si="5"/>
        <v>185.41176470588235</v>
      </c>
    </row>
    <row r="12" spans="1:19" ht="12.75">
      <c r="A12" s="1">
        <f>'ind-tot'!A12</f>
        <v>468940</v>
      </c>
      <c r="B12" s="7" t="str">
        <f>'ind-tot'!B12</f>
        <v>Y Schouten</v>
      </c>
      <c r="C12" s="32">
        <f>IF('ind-tot'!C12=0,"",'ind-tot'!C12/'scores dag 1'!$J12)</f>
      </c>
      <c r="D12" s="32">
        <f>IF('ind-tot'!D12=0,"",'ind-tot'!D12/'scores dag 2'!$J12)</f>
        <v>209.66666666666666</v>
      </c>
      <c r="E12" s="32">
        <f>IF('ind-tot'!E12=0,"",'ind-tot'!E12/'scores dag 3'!$J12)</f>
      </c>
      <c r="F12" s="32">
        <f>IF('ind-tot'!F12=0,"",'ind-tot'!F12/'scores dag 4'!$J12)</f>
      </c>
      <c r="G12" s="32">
        <f>IF('ind-tot'!G12=0,"",'ind-tot'!G12/'scores dag 5'!$J12)</f>
      </c>
      <c r="H12" s="32">
        <f>IF('ind-tot'!H12=0,"",'ind-tot'!H12/'scores dag 6'!$J12)</f>
      </c>
      <c r="I12" s="32">
        <f>IF('ind-tot'!I12=0,"",'ind-tot'!I12/'scores dag 7'!$J12)</f>
      </c>
      <c r="J12" s="32">
        <f>IF('ind-tot'!J12=0,"",'ind-tot'!J12/'scores dag 8'!$J12)</f>
        <v>202</v>
      </c>
      <c r="K12" s="1">
        <f>'scores dag 1'!J12+'scores dag 2'!J12+'scores dag 3'!J12+'scores dag 4'!J12+'scores dag 5'!J12+'scores dag 6'!J12+'scores dag 7'!J12+'scores dag 8'!J12</f>
        <v>7</v>
      </c>
      <c r="L12" s="6">
        <f>'ind-tot'!L12</f>
        <v>1460</v>
      </c>
      <c r="M12" s="4">
        <f t="shared" si="0"/>
        <v>208.57142857142858</v>
      </c>
      <c r="O12">
        <f t="shared" si="1"/>
        <v>468940</v>
      </c>
      <c r="P12" t="str">
        <f t="shared" si="2"/>
        <v>Y Schouten</v>
      </c>
      <c r="Q12">
        <f t="shared" si="3"/>
        <v>7</v>
      </c>
      <c r="R12" s="5">
        <f t="shared" si="4"/>
        <v>1460</v>
      </c>
      <c r="S12" s="4">
        <f t="shared" si="5"/>
        <v>208.57142857142858</v>
      </c>
    </row>
    <row r="13" spans="1:19" ht="12.75">
      <c r="A13" s="1">
        <f>'ind-tot'!A13</f>
        <v>435595</v>
      </c>
      <c r="B13" s="7" t="str">
        <f>'ind-tot'!B13</f>
        <v>J Verheij</v>
      </c>
      <c r="C13" s="32">
        <f>IF('ind-tot'!C13=0,"",'ind-tot'!C13/'scores dag 1'!$J13)</f>
        <v>210.66666666666666</v>
      </c>
      <c r="D13" s="32">
        <f>IF('ind-tot'!D13=0,"",'ind-tot'!D13/'scores dag 2'!$J13)</f>
        <v>197.66666666666666</v>
      </c>
      <c r="E13" s="32">
        <f>IF('ind-tot'!E13=0,"",'ind-tot'!E13/'scores dag 3'!$J13)</f>
        <v>214.14285714285714</v>
      </c>
      <c r="F13" s="32">
        <f>IF('ind-tot'!F13=0,"",'ind-tot'!F13/'scores dag 4'!$J13)</f>
        <v>146</v>
      </c>
      <c r="G13" s="32">
        <f>IF('ind-tot'!G13=0,"",'ind-tot'!G13/'scores dag 5'!$J13)</f>
        <v>186.6</v>
      </c>
      <c r="H13" s="32">
        <f>IF('ind-tot'!H13=0,"",'ind-tot'!H13/'scores dag 6'!$J13)</f>
        <v>158</v>
      </c>
      <c r="I13" s="32">
        <f>IF('ind-tot'!I13=0,"",'ind-tot'!I13/'scores dag 7'!$J13)</f>
        <v>198.66666666666666</v>
      </c>
      <c r="J13" s="32">
        <f>IF('ind-tot'!J13=0,"",'ind-tot'!J13/'scores dag 8'!$J13)</f>
        <v>179</v>
      </c>
      <c r="K13" s="1">
        <f>'scores dag 1'!J13+'scores dag 2'!J13+'scores dag 3'!J13+'scores dag 4'!J13+'scores dag 5'!J13+'scores dag 6'!J13+'scores dag 7'!J13+'scores dag 8'!J13</f>
        <v>28</v>
      </c>
      <c r="L13" s="6">
        <f>'ind-tot'!L13</f>
        <v>5511</v>
      </c>
      <c r="M13" s="4">
        <f t="shared" si="0"/>
        <v>196.82142857142858</v>
      </c>
      <c r="O13">
        <f t="shared" si="1"/>
        <v>435595</v>
      </c>
      <c r="P13" t="str">
        <f t="shared" si="2"/>
        <v>J Verheij</v>
      </c>
      <c r="Q13">
        <f t="shared" si="3"/>
        <v>28</v>
      </c>
      <c r="R13" s="5">
        <f t="shared" si="4"/>
        <v>5511</v>
      </c>
      <c r="S13" s="4">
        <f t="shared" si="5"/>
        <v>196.82142857142858</v>
      </c>
    </row>
    <row r="14" spans="1:19" ht="12.75">
      <c r="A14" s="1">
        <f>'ind-tot'!A14</f>
        <v>1059440</v>
      </c>
      <c r="B14" s="7" t="str">
        <f>'ind-tot'!B14</f>
        <v>J v/d Wakker</v>
      </c>
      <c r="C14" s="32">
        <f>IF('ind-tot'!C14=0,"",'ind-tot'!C14/'scores dag 1'!$J14)</f>
        <v>182.33333333333334</v>
      </c>
      <c r="D14" s="32">
        <f>IF('ind-tot'!D14=0,"",'ind-tot'!D14/'scores dag 2'!$J14)</f>
        <v>192.8</v>
      </c>
      <c r="E14" s="32">
        <f>IF('ind-tot'!E14=0,"",'ind-tot'!E14/'scores dag 3'!$J14)</f>
      </c>
      <c r="F14" s="32">
        <f>IF('ind-tot'!F14=0,"",'ind-tot'!F14/'scores dag 4'!$J14)</f>
        <v>226</v>
      </c>
      <c r="G14" s="32">
        <f>IF('ind-tot'!G14=0,"",'ind-tot'!G14/'scores dag 5'!$J14)</f>
        <v>202.5</v>
      </c>
      <c r="H14" s="32">
        <f>IF('ind-tot'!H14=0,"",'ind-tot'!H14/'scores dag 6'!$J14)</f>
      </c>
      <c r="I14" s="32">
        <f>IF('ind-tot'!I14=0,"",'ind-tot'!I14/'scores dag 7'!$J14)</f>
        <v>135</v>
      </c>
      <c r="J14" s="32">
        <f>IF('ind-tot'!J14=0,"",'ind-tot'!J14/'scores dag 8'!$J14)</f>
        <v>168.33333333333334</v>
      </c>
      <c r="K14" s="1">
        <f>'scores dag 1'!J14+'scores dag 2'!J14+'scores dag 3'!J14+'scores dag 4'!J14+'scores dag 5'!J14+'scores dag 6'!J14+'scores dag 7'!J14+'scores dag 8'!J14</f>
        <v>18</v>
      </c>
      <c r="L14" s="6">
        <f>'ind-tot'!L14</f>
        <v>3460</v>
      </c>
      <c r="M14" s="4">
        <f t="shared" si="0"/>
        <v>192.22222222222223</v>
      </c>
      <c r="O14">
        <f t="shared" si="1"/>
        <v>1059440</v>
      </c>
      <c r="P14" t="str">
        <f t="shared" si="2"/>
        <v>J v/d Wakker</v>
      </c>
      <c r="Q14">
        <f t="shared" si="3"/>
        <v>18</v>
      </c>
      <c r="R14" s="5">
        <f t="shared" si="4"/>
        <v>3460</v>
      </c>
      <c r="S14" s="4">
        <f t="shared" si="5"/>
        <v>192.22222222222223</v>
      </c>
    </row>
    <row r="15" spans="1:13" ht="12.75">
      <c r="A15" s="1"/>
      <c r="D15" s="21"/>
      <c r="E15" s="21"/>
      <c r="F15" s="21"/>
      <c r="G15" s="21"/>
      <c r="H15" s="21"/>
      <c r="I15" s="21"/>
      <c r="J15" s="21"/>
      <c r="K15" s="1"/>
      <c r="L15" s="6"/>
      <c r="M15" s="1"/>
    </row>
    <row r="16" spans="1:13" ht="12.75">
      <c r="A16" s="1"/>
      <c r="D16" s="21"/>
      <c r="E16" s="21"/>
      <c r="F16" s="21"/>
      <c r="G16" s="21"/>
      <c r="H16" s="21"/>
      <c r="I16" s="21"/>
      <c r="J16" s="21"/>
      <c r="K16" s="22">
        <f>SUM(K5:K15)</f>
        <v>270</v>
      </c>
      <c r="L16" s="33">
        <f>SUM(L5:L15)</f>
        <v>54320</v>
      </c>
      <c r="M16" s="23">
        <f>L16/K16</f>
        <v>201.1851851851852</v>
      </c>
    </row>
    <row r="17" spans="4:13" ht="12.75">
      <c r="D17" s="21"/>
      <c r="E17" s="21"/>
      <c r="F17" s="21"/>
      <c r="G17" s="21"/>
      <c r="H17" s="21"/>
      <c r="I17" s="21"/>
      <c r="J17" s="21"/>
      <c r="K17" s="1"/>
      <c r="L17" s="3"/>
      <c r="M17" s="1"/>
    </row>
    <row r="18" spans="4:13" ht="12.75">
      <c r="D18" s="21"/>
      <c r="E18" s="21"/>
      <c r="F18" s="21"/>
      <c r="G18" s="21"/>
      <c r="H18" s="21"/>
      <c r="I18" s="21"/>
      <c r="J18" s="21"/>
      <c r="K18" s="1"/>
      <c r="L18" s="3"/>
      <c r="M18" s="1"/>
    </row>
    <row r="19" spans="1:13" ht="12.75">
      <c r="A19" s="118" t="s">
        <v>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9" ht="12.75">
      <c r="A20" s="1">
        <f>'ind-tot'!A20</f>
        <v>59617</v>
      </c>
      <c r="B20" s="7" t="str">
        <f>'ind-tot'!B20</f>
        <v>N Thienpondt</v>
      </c>
      <c r="C20" s="32">
        <f>IF('ind-tot'!C20=0,"",'ind-tot'!C20/'scores dag 1'!$J20)</f>
        <v>209</v>
      </c>
      <c r="D20" s="32">
        <f>IF('ind-tot'!D20=0,"",'ind-tot'!D20/'scores dag 2'!$J20)</f>
      </c>
      <c r="E20" s="32">
        <f>IF('ind-tot'!E20=0,"",'ind-tot'!E20/'scores dag 3'!$J20)</f>
      </c>
      <c r="F20" s="32">
        <f>IF('ind-tot'!F20=0,"",'ind-tot'!F20/'scores dag 4'!$J20)</f>
        <v>219.33333333333334</v>
      </c>
      <c r="G20" s="32">
        <f>IF('ind-tot'!G20=0,"",'ind-tot'!G20/'scores dag 5'!$J20)</f>
        <v>175.5</v>
      </c>
      <c r="H20" s="32">
        <f>IF('ind-tot'!H20=0,"",'ind-tot'!H20/'scores dag 6'!$J20)</f>
      </c>
      <c r="I20" s="32">
        <f>IF('ind-tot'!I20=0,"",'ind-tot'!I20/'scores dag 7'!$J20)</f>
        <v>189.25</v>
      </c>
      <c r="J20" s="32">
        <f>IF('ind-tot'!J20=0,"",'ind-tot'!J20/'scores dag 8'!$J20)</f>
        <v>201.4</v>
      </c>
      <c r="K20" s="1">
        <f>'scores dag 1'!J20+'scores dag 2'!J20+'scores dag 3'!J20+'scores dag 4'!J20+'scores dag 5'!J20+'scores dag 6'!J20+'scores dag 7'!J20+'scores dag 8'!J20</f>
        <v>16</v>
      </c>
      <c r="L20" s="6">
        <f>'ind-tot'!L20</f>
        <v>3191</v>
      </c>
      <c r="M20" s="4">
        <f aca="true" t="shared" si="6" ref="M20:M27">IF(L20=0,"",L20/K20)</f>
        <v>199.4375</v>
      </c>
      <c r="O20">
        <f aca="true" t="shared" si="7" ref="O20:O28">A20</f>
        <v>59617</v>
      </c>
      <c r="P20" t="str">
        <f aca="true" t="shared" si="8" ref="P20:P28">B20</f>
        <v>N Thienpondt</v>
      </c>
      <c r="Q20">
        <f aca="true" t="shared" si="9" ref="Q20:Q28">K20</f>
        <v>16</v>
      </c>
      <c r="R20" s="5">
        <f aca="true" t="shared" si="10" ref="R20:R28">L20</f>
        <v>3191</v>
      </c>
      <c r="S20" s="4">
        <f aca="true" t="shared" si="11" ref="S20:S28">M20</f>
        <v>199.4375</v>
      </c>
    </row>
    <row r="21" spans="1:19" ht="12.75">
      <c r="A21" s="1">
        <f>'ind-tot'!A21</f>
        <v>801208</v>
      </c>
      <c r="B21" s="7" t="str">
        <f>'ind-tot'!B21</f>
        <v>F. Stuiver</v>
      </c>
      <c r="C21" s="32">
        <f>IF('ind-tot'!C21=0,"",'ind-tot'!C21/'scores dag 1'!$J21)</f>
        <v>181.16666666666666</v>
      </c>
      <c r="D21" s="32">
        <f>IF('ind-tot'!D21=0,"",'ind-tot'!D21/'scores dag 2'!$J21)</f>
        <v>212.71428571428572</v>
      </c>
      <c r="E21" s="32">
        <f>IF('ind-tot'!E21=0,"",'ind-tot'!E21/'scores dag 3'!$J21)</f>
        <v>200.33333333333334</v>
      </c>
      <c r="F21" s="32">
        <f>IF('ind-tot'!F21=0,"",'ind-tot'!F21/'scores dag 4'!$J21)</f>
        <v>198</v>
      </c>
      <c r="G21" s="32">
        <f>IF('ind-tot'!G21=0,"",'ind-tot'!G21/'scores dag 5'!$J21)</f>
        <v>175</v>
      </c>
      <c r="H21" s="32">
        <f>IF('ind-tot'!H21=0,"",'ind-tot'!H21/'scores dag 6'!$J21)</f>
      </c>
      <c r="I21" s="32">
        <f>IF('ind-tot'!I21=0,"",'ind-tot'!I21/'scores dag 7'!$J21)</f>
        <v>188.5</v>
      </c>
      <c r="J21" s="32">
        <f>IF('ind-tot'!J21=0,"",'ind-tot'!J21/'scores dag 8'!$J21)</f>
        <v>199</v>
      </c>
      <c r="K21" s="1">
        <f>'scores dag 1'!J21+'scores dag 2'!J21+'scores dag 3'!J21+'scores dag 4'!J21+'scores dag 5'!J21+'scores dag 6'!J21+'scores dag 7'!J21+'scores dag 8'!J21</f>
        <v>23</v>
      </c>
      <c r="L21" s="6">
        <f>'ind-tot'!L21</f>
        <v>4499</v>
      </c>
      <c r="M21" s="4">
        <f t="shared" si="6"/>
        <v>195.6086956521739</v>
      </c>
      <c r="O21">
        <f t="shared" si="7"/>
        <v>801208</v>
      </c>
      <c r="P21" t="str">
        <f t="shared" si="8"/>
        <v>F. Stuiver</v>
      </c>
      <c r="Q21">
        <f t="shared" si="9"/>
        <v>23</v>
      </c>
      <c r="R21" s="5">
        <f t="shared" si="10"/>
        <v>4499</v>
      </c>
      <c r="S21" s="4">
        <f t="shared" si="11"/>
        <v>195.6086956521739</v>
      </c>
    </row>
    <row r="22" spans="1:19" ht="12.75">
      <c r="A22" s="1">
        <f>'ind-tot'!A22</f>
        <v>497967</v>
      </c>
      <c r="B22" s="7" t="str">
        <f>'ind-tot'!B22</f>
        <v>P. v.d. Veerdonk</v>
      </c>
      <c r="C22" s="32">
        <f>IF('ind-tot'!C22=0,"",'ind-tot'!C22/'scores dag 1'!$J22)</f>
        <v>205</v>
      </c>
      <c r="D22" s="32">
        <f>IF('ind-tot'!D22=0,"",'ind-tot'!D22/'scores dag 2'!$J22)</f>
        <v>209.71428571428572</v>
      </c>
      <c r="E22" s="32">
        <f>IF('ind-tot'!E22=0,"",'ind-tot'!E22/'scores dag 3'!$J22)</f>
        <v>217.66666666666666</v>
      </c>
      <c r="F22" s="32">
        <f>IF('ind-tot'!F22=0,"",'ind-tot'!F22/'scores dag 4'!$J22)</f>
      </c>
      <c r="G22" s="32">
        <f>IF('ind-tot'!G22=0,"",'ind-tot'!G22/'scores dag 5'!$J22)</f>
        <v>219.71428571428572</v>
      </c>
      <c r="H22" s="32">
        <f>IF('ind-tot'!H22=0,"",'ind-tot'!H22/'scores dag 6'!$J22)</f>
        <v>217.14285714285714</v>
      </c>
      <c r="I22" s="32">
        <f>IF('ind-tot'!I22=0,"",'ind-tot'!I22/'scores dag 7'!$J22)</f>
        <v>173</v>
      </c>
      <c r="J22" s="32">
        <f>IF('ind-tot'!J22=0,"",'ind-tot'!J22/'scores dag 8'!$J22)</f>
        <v>222.66666666666666</v>
      </c>
      <c r="K22" s="1">
        <f>'scores dag 1'!J22+'scores dag 2'!J22+'scores dag 3'!J22+'scores dag 4'!J22+'scores dag 5'!J22+'scores dag 6'!J22+'scores dag 7'!J22+'scores dag 8'!J22</f>
        <v>40</v>
      </c>
      <c r="L22" s="6">
        <f>'ind-tot'!L22</f>
        <v>8422</v>
      </c>
      <c r="M22" s="4">
        <f t="shared" si="6"/>
        <v>210.55</v>
      </c>
      <c r="O22">
        <f t="shared" si="7"/>
        <v>497967</v>
      </c>
      <c r="P22" t="str">
        <f t="shared" si="8"/>
        <v>P. v.d. Veerdonk</v>
      </c>
      <c r="Q22">
        <f t="shared" si="9"/>
        <v>40</v>
      </c>
      <c r="R22" s="5">
        <f t="shared" si="10"/>
        <v>8422</v>
      </c>
      <c r="S22" s="4">
        <f t="shared" si="11"/>
        <v>210.55</v>
      </c>
    </row>
    <row r="23" spans="1:19" ht="12.75">
      <c r="A23" s="1">
        <f>'ind-tot'!A23</f>
        <v>358053</v>
      </c>
      <c r="B23" s="7" t="str">
        <f>'ind-tot'!B23</f>
        <v>M Sassen</v>
      </c>
      <c r="C23" s="32">
        <f>IF('ind-tot'!C23=0,"",'ind-tot'!C23/'scores dag 1'!$J23)</f>
      </c>
      <c r="D23" s="32">
        <f>IF('ind-tot'!D23=0,"",'ind-tot'!D23/'scores dag 2'!$J23)</f>
        <v>214.5</v>
      </c>
      <c r="E23" s="32">
        <f>IF('ind-tot'!E23=0,"",'ind-tot'!E23/'scores dag 3'!$J23)</f>
        <v>222.66666666666666</v>
      </c>
      <c r="F23" s="32">
        <f>IF('ind-tot'!F23=0,"",'ind-tot'!F23/'scores dag 4'!$J23)</f>
        <v>233.14285714285714</v>
      </c>
      <c r="G23" s="32">
        <f>IF('ind-tot'!G23=0,"",'ind-tot'!G23/'scores dag 5'!$J23)</f>
        <v>231.14285714285714</v>
      </c>
      <c r="H23" s="32">
        <f>IF('ind-tot'!H23=0,"",'ind-tot'!H23/'scores dag 6'!$J23)</f>
        <v>202.85714285714286</v>
      </c>
      <c r="I23" s="32">
        <f>IF('ind-tot'!I23=0,"",'ind-tot'!I23/'scores dag 7'!$J23)</f>
        <v>188.6</v>
      </c>
      <c r="J23" s="32">
        <f>IF('ind-tot'!J23=0,"",'ind-tot'!J23/'scores dag 8'!$J23)</f>
        <v>204.2</v>
      </c>
      <c r="K23" s="1">
        <f>'scores dag 1'!J23+'scores dag 2'!J23+'scores dag 3'!J23+'scores dag 4'!J23+'scores dag 5'!J23+'scores dag 6'!J23+'scores dag 7'!J23+'scores dag 8'!J23</f>
        <v>43</v>
      </c>
      <c r="L23" s="6">
        <f>'ind-tot'!L23</f>
        <v>9257</v>
      </c>
      <c r="M23" s="4">
        <f>IF(L23=0,"",L23/K23)</f>
        <v>215.27906976744185</v>
      </c>
      <c r="O23">
        <f t="shared" si="7"/>
        <v>358053</v>
      </c>
      <c r="P23" t="str">
        <f t="shared" si="8"/>
        <v>M Sassen</v>
      </c>
      <c r="Q23">
        <f t="shared" si="9"/>
        <v>43</v>
      </c>
      <c r="R23" s="5">
        <f t="shared" si="10"/>
        <v>9257</v>
      </c>
      <c r="S23" s="4">
        <f t="shared" si="11"/>
        <v>215.27906976744185</v>
      </c>
    </row>
    <row r="24" spans="1:19" ht="12.75">
      <c r="A24" s="1">
        <f>'ind-tot'!A24</f>
        <v>964336</v>
      </c>
      <c r="B24" s="7" t="str">
        <f>'ind-tot'!B24</f>
        <v>J. Spil</v>
      </c>
      <c r="C24" s="32">
        <f>IF('ind-tot'!C24=0,"",'ind-tot'!C24/'scores dag 1'!$J24)</f>
        <v>145</v>
      </c>
      <c r="D24" s="32">
        <f>IF('ind-tot'!D24=0,"",'ind-tot'!D24/'scores dag 2'!$J24)</f>
        <v>161</v>
      </c>
      <c r="E24" s="32">
        <f>IF('ind-tot'!E24=0,"",'ind-tot'!E24/'scores dag 3'!$J24)</f>
        <v>190.5</v>
      </c>
      <c r="F24" s="32">
        <f>IF('ind-tot'!F24=0,"",'ind-tot'!F24/'scores dag 4'!$J24)</f>
        <v>177</v>
      </c>
      <c r="G24" s="32">
        <f>IF('ind-tot'!G24=0,"",'ind-tot'!G24/'scores dag 5'!$J24)</f>
        <v>187.66666666666666</v>
      </c>
      <c r="H24" s="32">
        <f>IF('ind-tot'!H24=0,"",'ind-tot'!H24/'scores dag 6'!$J24)</f>
        <v>206.57142857142858</v>
      </c>
      <c r="I24" s="32">
        <f>IF('ind-tot'!I24=0,"",'ind-tot'!I24/'scores dag 7'!$J24)</f>
        <v>203</v>
      </c>
      <c r="J24" s="32">
        <f>IF('ind-tot'!J24=0,"",'ind-tot'!J24/'scores dag 8'!$J24)</f>
        <v>202.33333333333334</v>
      </c>
      <c r="K24" s="1">
        <f>'scores dag 1'!J24+'scores dag 2'!J24+'scores dag 3'!J24+'scores dag 4'!J24+'scores dag 5'!J24+'scores dag 6'!J24+'scores dag 7'!J24+'scores dag 8'!J24</f>
        <v>27</v>
      </c>
      <c r="L24" s="6">
        <f>'ind-tot'!L24</f>
        <v>5163</v>
      </c>
      <c r="M24" s="4">
        <f t="shared" si="6"/>
        <v>191.22222222222223</v>
      </c>
      <c r="O24">
        <f t="shared" si="7"/>
        <v>964336</v>
      </c>
      <c r="P24" t="str">
        <f t="shared" si="8"/>
        <v>J. Spil</v>
      </c>
      <c r="Q24">
        <f t="shared" si="9"/>
        <v>27</v>
      </c>
      <c r="R24" s="5">
        <f t="shared" si="10"/>
        <v>5163</v>
      </c>
      <c r="S24" s="4">
        <f t="shared" si="11"/>
        <v>191.22222222222223</v>
      </c>
    </row>
    <row r="25" spans="1:19" ht="12.75">
      <c r="A25" s="1">
        <f>'ind-tot'!A25</f>
        <v>288888</v>
      </c>
      <c r="B25" s="7" t="str">
        <f>'ind-tot'!B25</f>
        <v>E.J. van Aarle</v>
      </c>
      <c r="C25" s="32">
        <f>IF('ind-tot'!C25=0,"",'ind-tot'!C25/'scores dag 1'!$J25)</f>
        <v>172.5</v>
      </c>
      <c r="D25" s="32">
        <f>IF('ind-tot'!D25=0,"",'ind-tot'!D25/'scores dag 2'!$J25)</f>
        <v>212.75</v>
      </c>
      <c r="E25" s="32">
        <f>IF('ind-tot'!E25=0,"",'ind-tot'!E25/'scores dag 3'!$J25)</f>
        <v>207</v>
      </c>
      <c r="F25" s="32">
        <f>IF('ind-tot'!F25=0,"",'ind-tot'!F25/'scores dag 4'!$J25)</f>
        <v>211.42857142857142</v>
      </c>
      <c r="G25" s="32">
        <f>IF('ind-tot'!G25=0,"",'ind-tot'!G25/'scores dag 5'!$J25)</f>
        <v>226.71428571428572</v>
      </c>
      <c r="H25" s="32">
        <f>IF('ind-tot'!H25=0,"",'ind-tot'!H25/'scores dag 6'!$J25)</f>
      </c>
      <c r="I25" s="32">
        <f>IF('ind-tot'!I25=0,"",'ind-tot'!I25/'scores dag 7'!$J25)</f>
        <v>181.25</v>
      </c>
      <c r="J25" s="32">
        <f>IF('ind-tot'!J25=0,"",'ind-tot'!J25/'scores dag 8'!$J25)</f>
        <v>181</v>
      </c>
      <c r="K25" s="1">
        <f>'scores dag 1'!J25+'scores dag 2'!J25+'scores dag 3'!J25+'scores dag 4'!J25+'scores dag 5'!J25+'scores dag 6'!J25+'scores dag 7'!J25+'scores dag 8'!J25</f>
        <v>33</v>
      </c>
      <c r="L25" s="6">
        <f>'ind-tot'!L25</f>
        <v>6756</v>
      </c>
      <c r="M25" s="4">
        <f t="shared" si="6"/>
        <v>204.72727272727272</v>
      </c>
      <c r="O25">
        <f t="shared" si="7"/>
        <v>288888</v>
      </c>
      <c r="P25" t="str">
        <f t="shared" si="8"/>
        <v>E.J. van Aarle</v>
      </c>
      <c r="Q25">
        <f t="shared" si="9"/>
        <v>33</v>
      </c>
      <c r="R25" s="5">
        <f t="shared" si="10"/>
        <v>6756</v>
      </c>
      <c r="S25" s="4">
        <f t="shared" si="11"/>
        <v>204.72727272727272</v>
      </c>
    </row>
    <row r="26" spans="1:19" ht="12.75">
      <c r="A26" s="1">
        <f>'ind-tot'!A26</f>
        <v>966509</v>
      </c>
      <c r="B26" s="7" t="str">
        <f>'ind-tot'!B26</f>
        <v>Chr. Kweens</v>
      </c>
      <c r="C26" s="32">
        <f>IF('ind-tot'!C26=0,"",'ind-tot'!C26/'scores dag 1'!$J26)</f>
        <v>182.25</v>
      </c>
      <c r="D26" s="32">
        <f>IF('ind-tot'!D26=0,"",'ind-tot'!D26/'scores dag 2'!$J26)</f>
        <v>208.33333333333334</v>
      </c>
      <c r="E26" s="32">
        <f>IF('ind-tot'!E26=0,"",'ind-tot'!E26/'scores dag 3'!$J26)</f>
        <v>205</v>
      </c>
      <c r="F26" s="32">
        <f>IF('ind-tot'!F26=0,"",'ind-tot'!F26/'scores dag 4'!$J26)</f>
        <v>211.71428571428572</v>
      </c>
      <c r="G26" s="32">
        <f>IF('ind-tot'!G26=0,"",'ind-tot'!G26/'scores dag 5'!$J26)</f>
        <v>208.75</v>
      </c>
      <c r="H26" s="32">
        <f>IF('ind-tot'!H26=0,"",'ind-tot'!H26/'scores dag 6'!$J26)</f>
        <v>197.28571428571428</v>
      </c>
      <c r="I26" s="32">
        <f>IF('ind-tot'!I26=0,"",'ind-tot'!I26/'scores dag 7'!$J26)</f>
        <v>137</v>
      </c>
      <c r="J26" s="32">
        <f>IF('ind-tot'!J26=0,"",'ind-tot'!J26/'scores dag 8'!$J26)</f>
        <v>181</v>
      </c>
      <c r="K26" s="1">
        <f>'scores dag 1'!J26+'scores dag 2'!J26+'scores dag 3'!J26+'scores dag 4'!J26+'scores dag 5'!J26+'scores dag 6'!J26+'scores dag 7'!J26+'scores dag 8'!J26</f>
        <v>33</v>
      </c>
      <c r="L26" s="6">
        <f>'ind-tot'!L26</f>
        <v>6552</v>
      </c>
      <c r="M26" s="4">
        <f t="shared" si="6"/>
        <v>198.54545454545453</v>
      </c>
      <c r="O26">
        <f t="shared" si="7"/>
        <v>966509</v>
      </c>
      <c r="P26" t="str">
        <f t="shared" si="8"/>
        <v>Chr. Kweens</v>
      </c>
      <c r="Q26">
        <f t="shared" si="9"/>
        <v>33</v>
      </c>
      <c r="R26" s="5">
        <f t="shared" si="10"/>
        <v>6552</v>
      </c>
      <c r="S26" s="4">
        <f t="shared" si="11"/>
        <v>198.54545454545453</v>
      </c>
    </row>
    <row r="27" spans="1:19" ht="12.75">
      <c r="A27" s="1">
        <f>'ind-tot'!A27</f>
        <v>795429</v>
      </c>
      <c r="B27" s="7" t="str">
        <f>'ind-tot'!B27</f>
        <v>R. van Zeist</v>
      </c>
      <c r="C27" s="32">
        <f>IF('ind-tot'!C27=0,"",'ind-tot'!C27/'scores dag 1'!$J27)</f>
        <v>201.71428571428572</v>
      </c>
      <c r="D27" s="32">
        <f>IF('ind-tot'!D27=0,"",'ind-tot'!D27/'scores dag 2'!$J27)</f>
        <v>179</v>
      </c>
      <c r="E27" s="32">
        <f>IF('ind-tot'!E27=0,"",'ind-tot'!E27/'scores dag 3'!$J27)</f>
        <v>209</v>
      </c>
      <c r="F27" s="32">
        <f>IF('ind-tot'!F27=0,"",'ind-tot'!F27/'scores dag 4'!$J27)</f>
        <v>210.75</v>
      </c>
      <c r="G27" s="32">
        <f>IF('ind-tot'!G27=0,"",'ind-tot'!G27/'scores dag 5'!$J27)</f>
        <v>199.33333333333334</v>
      </c>
      <c r="H27" s="32">
        <f>IF('ind-tot'!H27=0,"",'ind-tot'!H27/'scores dag 6'!$J27)</f>
        <v>222.85714285714286</v>
      </c>
      <c r="I27" s="32">
        <f>IF('ind-tot'!I27=0,"",'ind-tot'!I27/'scores dag 7'!$J27)</f>
        <v>196.6</v>
      </c>
      <c r="J27" s="32">
        <f>IF('ind-tot'!J27=0,"",'ind-tot'!J27/'scores dag 8'!$J27)</f>
        <v>201.6</v>
      </c>
      <c r="K27" s="1">
        <f>'scores dag 1'!J27+'scores dag 2'!J27+'scores dag 3'!J27+'scores dag 4'!J27+'scores dag 5'!J27+'scores dag 6'!J27+'scores dag 7'!J27+'scores dag 8'!J27</f>
        <v>35</v>
      </c>
      <c r="L27" s="6">
        <f>'ind-tot'!L27</f>
        <v>7210</v>
      </c>
      <c r="M27" s="4">
        <f t="shared" si="6"/>
        <v>206</v>
      </c>
      <c r="O27">
        <f t="shared" si="7"/>
        <v>795429</v>
      </c>
      <c r="P27" t="str">
        <f t="shared" si="8"/>
        <v>R. van Zeist</v>
      </c>
      <c r="Q27">
        <f t="shared" si="9"/>
        <v>35</v>
      </c>
      <c r="R27" s="5">
        <f t="shared" si="10"/>
        <v>7210</v>
      </c>
      <c r="S27" s="4">
        <f t="shared" si="11"/>
        <v>206</v>
      </c>
    </row>
    <row r="28" spans="1:19" ht="12.75">
      <c r="A28" s="1">
        <f>'ind-tot'!A28</f>
        <v>455474</v>
      </c>
      <c r="B28" s="7" t="str">
        <f>'ind-tot'!B28</f>
        <v>A Blijenberg</v>
      </c>
      <c r="C28" s="32">
        <f>IF('ind-tot'!C28=0,"",'ind-tot'!C28/'scores dag 1'!$J28)</f>
        <v>195.25</v>
      </c>
      <c r="D28" s="32">
        <f>IF('ind-tot'!D28=0,"",'ind-tot'!D28/'scores dag 2'!$J28)</f>
        <v>197.75</v>
      </c>
      <c r="E28" s="32">
        <f>IF('ind-tot'!E28=0,"",'ind-tot'!E28/'scores dag 3'!$J28)</f>
        <v>198</v>
      </c>
      <c r="F28" s="32">
        <f>IF('ind-tot'!F28=0,"",'ind-tot'!F28/'scores dag 4'!$J28)</f>
        <v>194.5</v>
      </c>
      <c r="G28" s="32">
        <f>IF('ind-tot'!G28=0,"",'ind-tot'!G28/'scores dag 5'!$J28)</f>
      </c>
      <c r="H28" s="32">
        <f>IF('ind-tot'!H28=0,"",'ind-tot'!H28/'scores dag 6'!$J28)</f>
      </c>
      <c r="I28" s="32">
        <f>IF('ind-tot'!I28=0,"",'ind-tot'!I28/'scores dag 7'!$J28)</f>
        <v>155</v>
      </c>
      <c r="J28" s="32">
        <f>IF('ind-tot'!J28=0,"",'ind-tot'!J28/'scores dag 8'!$J28)</f>
        <v>212</v>
      </c>
      <c r="K28" s="1">
        <f>'scores dag 1'!J28+'scores dag 2'!J28+'scores dag 3'!J28+'scores dag 4'!J28+'scores dag 5'!J28+'scores dag 6'!J28+'scores dag 7'!J28+'scores dag 8'!J28</f>
        <v>20</v>
      </c>
      <c r="L28" s="6">
        <f>'ind-tot'!L28</f>
        <v>3862</v>
      </c>
      <c r="M28" s="4">
        <f>IF(L28=0,"",L28/K28)</f>
        <v>193.1</v>
      </c>
      <c r="O28">
        <f t="shared" si="7"/>
        <v>455474</v>
      </c>
      <c r="P28" t="str">
        <f t="shared" si="8"/>
        <v>A Blijenberg</v>
      </c>
      <c r="Q28">
        <f t="shared" si="9"/>
        <v>20</v>
      </c>
      <c r="R28" s="5">
        <f t="shared" si="10"/>
        <v>3862</v>
      </c>
      <c r="S28" s="4">
        <f t="shared" si="11"/>
        <v>193.1</v>
      </c>
    </row>
    <row r="30" spans="4:10" ht="12.75">
      <c r="D30" s="21"/>
      <c r="E30" s="21"/>
      <c r="F30" s="21"/>
      <c r="G30" s="21"/>
      <c r="H30" s="21"/>
      <c r="I30" s="21"/>
      <c r="J30" s="21"/>
    </row>
    <row r="31" spans="4:13" ht="12.75">
      <c r="D31" s="21"/>
      <c r="E31" s="21"/>
      <c r="F31" s="21"/>
      <c r="G31" s="21"/>
      <c r="H31" s="21"/>
      <c r="I31" s="21"/>
      <c r="J31" s="21"/>
      <c r="K31" s="22">
        <f>SUM(K20:K29)</f>
        <v>270</v>
      </c>
      <c r="L31" s="29">
        <f>SUM(L20:L29)</f>
        <v>54912</v>
      </c>
      <c r="M31" s="23">
        <f>L31/K31</f>
        <v>203.37777777777777</v>
      </c>
    </row>
    <row r="32" spans="4:13" ht="12.75">
      <c r="D32" s="21"/>
      <c r="E32" s="21"/>
      <c r="F32" s="21"/>
      <c r="G32" s="21"/>
      <c r="H32" s="21"/>
      <c r="I32" s="21"/>
      <c r="J32" s="21"/>
      <c r="K32" s="1"/>
      <c r="L32" s="3"/>
      <c r="M32" s="1"/>
    </row>
    <row r="33" spans="4:13" ht="12.75">
      <c r="D33" s="21"/>
      <c r="E33" s="21"/>
      <c r="F33" s="21"/>
      <c r="G33" s="21"/>
      <c r="H33" s="21"/>
      <c r="I33" s="21"/>
      <c r="J33" s="21"/>
      <c r="K33" s="1"/>
      <c r="L33" s="3"/>
      <c r="M33" s="1"/>
    </row>
    <row r="34" spans="1:13" ht="12.75">
      <c r="A34" s="118" t="s">
        <v>120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9" ht="12.75">
      <c r="A35" s="1">
        <f>'ind-tot'!A35</f>
        <v>37494</v>
      </c>
      <c r="B35" s="7" t="str">
        <f>'ind-tot'!B35</f>
        <v>T. Plummen</v>
      </c>
      <c r="C35" s="32">
        <f>IF('ind-tot'!C35=0,"",'ind-tot'!C35/'scores dag 1'!$J35)</f>
        <v>191.5</v>
      </c>
      <c r="D35" s="32">
        <f>IF('ind-tot'!D35=0,"",'ind-tot'!D35/'scores dag 2'!$J35)</f>
      </c>
      <c r="E35" s="32">
        <f>IF('ind-tot'!E35=0,"",'ind-tot'!E35/'scores dag 3'!$J35)</f>
        <v>214.71428571428572</v>
      </c>
      <c r="F35" s="32">
        <f>IF('ind-tot'!F35=0,"",'ind-tot'!F35/'scores dag 4'!$J35)</f>
        <v>203.16666666666666</v>
      </c>
      <c r="G35" s="32">
        <f>IF('ind-tot'!G35=0,"",'ind-tot'!G35/'scores dag 5'!$J35)</f>
        <v>202.33333333333334</v>
      </c>
      <c r="H35" s="32">
        <f>IF('ind-tot'!H35=0,"",'ind-tot'!H35/'scores dag 6'!$J35)</f>
        <v>207.75</v>
      </c>
      <c r="I35" s="32">
        <f>IF('ind-tot'!I35=0,"",'ind-tot'!I35/'scores dag 7'!$J35)</f>
        <v>194</v>
      </c>
      <c r="J35" s="32">
        <f>IF('ind-tot'!J35=0,"",'ind-tot'!J35/'scores dag 8'!$J35)</f>
        <v>166</v>
      </c>
      <c r="K35" s="1">
        <f>'scores dag 1'!J35+'scores dag 2'!J35+'scores dag 3'!J35+'scores dag 4'!J35+'scores dag 5'!J35+'scores dag 6'!J35+'scores dag 7'!J35+'scores dag 8'!J35</f>
        <v>31</v>
      </c>
      <c r="L35" s="6">
        <f>'ind-tot'!L35</f>
        <v>6256</v>
      </c>
      <c r="M35" s="4">
        <f aca="true" t="shared" si="12" ref="M35:M43">IF(L35=0,"",L35/K35)</f>
        <v>201.80645161290323</v>
      </c>
      <c r="O35">
        <f aca="true" t="shared" si="13" ref="O35:O42">A35</f>
        <v>37494</v>
      </c>
      <c r="P35" t="str">
        <f aca="true" t="shared" si="14" ref="P35:P42">B35</f>
        <v>T. Plummen</v>
      </c>
      <c r="Q35">
        <f aca="true" t="shared" si="15" ref="Q35:Q42">K35</f>
        <v>31</v>
      </c>
      <c r="R35" s="5">
        <f aca="true" t="shared" si="16" ref="R35:R42">L35</f>
        <v>6256</v>
      </c>
      <c r="S35" s="4">
        <f aca="true" t="shared" si="17" ref="S35:S42">M35</f>
        <v>201.80645161290323</v>
      </c>
    </row>
    <row r="36" spans="1:19" ht="12.75">
      <c r="A36" s="1">
        <f>'ind-tot'!A36</f>
        <v>50318</v>
      </c>
      <c r="B36" s="7" t="str">
        <f>'ind-tot'!B36</f>
        <v>E. Kok</v>
      </c>
      <c r="C36" s="32">
        <f>IF('ind-tot'!C36=0,"",'ind-tot'!C36/'scores dag 1'!$J36)</f>
        <v>202.28571428571428</v>
      </c>
      <c r="D36" s="32">
        <f>IF('ind-tot'!D36=0,"",'ind-tot'!D36/'scores dag 2'!$J36)</f>
        <v>204</v>
      </c>
      <c r="E36" s="32">
        <f>IF('ind-tot'!E36=0,"",'ind-tot'!E36/'scores dag 3'!$J36)</f>
        <v>215.71428571428572</v>
      </c>
      <c r="F36" s="32">
        <f>IF('ind-tot'!F36=0,"",'ind-tot'!F36/'scores dag 4'!$J36)</f>
        <v>214.8</v>
      </c>
      <c r="G36" s="32">
        <f>IF('ind-tot'!G36=0,"",'ind-tot'!G36/'scores dag 5'!$J36)</f>
        <v>214.2</v>
      </c>
      <c r="H36" s="32">
        <f>IF('ind-tot'!H36=0,"",'ind-tot'!H36/'scores dag 6'!$J36)</f>
        <v>180.5</v>
      </c>
      <c r="I36" s="32">
        <f>IF('ind-tot'!I36=0,"",'ind-tot'!I36/'scores dag 7'!$J36)</f>
        <v>203</v>
      </c>
      <c r="J36" s="32">
        <f>IF('ind-tot'!J36=0,"",'ind-tot'!J36/'scores dag 8'!$J36)</f>
        <v>175.5</v>
      </c>
      <c r="K36" s="1">
        <f>'scores dag 1'!J36+'scores dag 2'!J36+'scores dag 3'!J36+'scores dag 4'!J36+'scores dag 5'!J36+'scores dag 6'!J36+'scores dag 7'!J36+'scores dag 8'!J36</f>
        <v>38</v>
      </c>
      <c r="L36" s="6">
        <f>'ind-tot'!L36</f>
        <v>7819</v>
      </c>
      <c r="M36" s="4">
        <f t="shared" si="12"/>
        <v>205.76315789473685</v>
      </c>
      <c r="O36">
        <f t="shared" si="13"/>
        <v>50318</v>
      </c>
      <c r="P36" t="str">
        <f t="shared" si="14"/>
        <v>E. Kok</v>
      </c>
      <c r="Q36">
        <f t="shared" si="15"/>
        <v>38</v>
      </c>
      <c r="R36" s="5">
        <f t="shared" si="16"/>
        <v>7819</v>
      </c>
      <c r="S36" s="4">
        <f t="shared" si="17"/>
        <v>205.76315789473685</v>
      </c>
    </row>
    <row r="37" spans="1:19" ht="12.75">
      <c r="A37" s="1">
        <f>'ind-tot'!A37</f>
        <v>6270</v>
      </c>
      <c r="B37" s="7" t="str">
        <f>'ind-tot'!B37</f>
        <v>R. van den Bogaard</v>
      </c>
      <c r="C37" s="32">
        <f>IF('ind-tot'!C37=0,"",'ind-tot'!C37/'scores dag 1'!$J37)</f>
        <v>209.71428571428572</v>
      </c>
      <c r="D37" s="32">
        <f>IF('ind-tot'!D37=0,"",'ind-tot'!D37/'scores dag 2'!$J37)</f>
        <v>209.71428571428572</v>
      </c>
      <c r="E37" s="32">
        <f>IF('ind-tot'!E37=0,"",'ind-tot'!E37/'scores dag 3'!$J37)</f>
        <v>225</v>
      </c>
      <c r="F37" s="32">
        <f>IF('ind-tot'!F37=0,"",'ind-tot'!F37/'scores dag 4'!$J37)</f>
        <v>214.66666666666666</v>
      </c>
      <c r="G37" s="32">
        <f>IF('ind-tot'!G37=0,"",'ind-tot'!G37/'scores dag 5'!$J37)</f>
        <v>213.8</v>
      </c>
      <c r="H37" s="32">
        <f>IF('ind-tot'!H37=0,"",'ind-tot'!H37/'scores dag 6'!$J37)</f>
        <v>206.85714285714286</v>
      </c>
      <c r="I37" s="32">
        <f>IF('ind-tot'!I37=0,"",'ind-tot'!I37/'scores dag 7'!$J37)</f>
        <v>223.5</v>
      </c>
      <c r="J37" s="32">
        <f>IF('ind-tot'!J37=0,"",'ind-tot'!J37/'scores dag 8'!$J37)</f>
        <v>216.33333333333334</v>
      </c>
      <c r="K37" s="1">
        <f>'scores dag 1'!J37+'scores dag 2'!J37+'scores dag 3'!J37+'scores dag 4'!J37+'scores dag 5'!J37+'scores dag 6'!J37+'scores dag 7'!J37+'scores dag 8'!J37</f>
        <v>45</v>
      </c>
      <c r="L37" s="6">
        <f>'ind-tot'!L37</f>
        <v>9611</v>
      </c>
      <c r="M37" s="4">
        <f t="shared" si="12"/>
        <v>213.57777777777778</v>
      </c>
      <c r="O37">
        <f t="shared" si="13"/>
        <v>6270</v>
      </c>
      <c r="P37" t="str">
        <f t="shared" si="14"/>
        <v>R. van den Bogaard</v>
      </c>
      <c r="Q37">
        <f t="shared" si="15"/>
        <v>45</v>
      </c>
      <c r="R37" s="5">
        <f t="shared" si="16"/>
        <v>9611</v>
      </c>
      <c r="S37" s="4">
        <f t="shared" si="17"/>
        <v>213.57777777777778</v>
      </c>
    </row>
    <row r="38" spans="1:19" ht="12.75">
      <c r="A38" s="1">
        <f>'ind-tot'!A38</f>
        <v>470074</v>
      </c>
      <c r="B38" s="7" t="str">
        <f>'ind-tot'!B38</f>
        <v>M. van de Griend</v>
      </c>
      <c r="C38" s="32">
        <f>IF('ind-tot'!C38=0,"",'ind-tot'!C38/'scores dag 1'!$J38)</f>
        <v>187</v>
      </c>
      <c r="D38" s="32">
        <f>IF('ind-tot'!D38=0,"",'ind-tot'!D38/'scores dag 2'!$J38)</f>
        <v>194.8</v>
      </c>
      <c r="E38" s="32">
        <f>IF('ind-tot'!E38=0,"",'ind-tot'!E38/'scores dag 3'!$J38)</f>
        <v>194.5</v>
      </c>
      <c r="F38" s="32">
        <f>IF('ind-tot'!F38=0,"",'ind-tot'!F38/'scores dag 4'!$J38)</f>
        <v>177</v>
      </c>
      <c r="G38" s="32">
        <f>IF('ind-tot'!G38=0,"",'ind-tot'!G38/'scores dag 5'!$J38)</f>
        <v>245</v>
      </c>
      <c r="H38" s="32">
        <f>IF('ind-tot'!H38=0,"",'ind-tot'!H38/'scores dag 6'!$J38)</f>
        <v>195</v>
      </c>
      <c r="I38" s="32">
        <f>IF('ind-tot'!I38=0,"",'ind-tot'!I38/'scores dag 7'!$J38)</f>
        <v>211</v>
      </c>
      <c r="J38" s="32">
        <f>IF('ind-tot'!J38=0,"",'ind-tot'!J38/'scores dag 8'!$J38)</f>
        <v>197</v>
      </c>
      <c r="K38" s="1">
        <f>'scores dag 1'!J38+'scores dag 2'!J38+'scores dag 3'!J38+'scores dag 4'!J38+'scores dag 5'!J38+'scores dag 6'!J38+'scores dag 7'!J38+'scores dag 8'!J38</f>
        <v>27</v>
      </c>
      <c r="L38" s="6">
        <f>'ind-tot'!L38</f>
        <v>5409</v>
      </c>
      <c r="M38" s="4">
        <f t="shared" si="12"/>
        <v>200.33333333333334</v>
      </c>
      <c r="O38">
        <f t="shared" si="13"/>
        <v>470074</v>
      </c>
      <c r="P38" t="str">
        <f t="shared" si="14"/>
        <v>M. van de Griend</v>
      </c>
      <c r="Q38">
        <f t="shared" si="15"/>
        <v>27</v>
      </c>
      <c r="R38" s="5">
        <f t="shared" si="16"/>
        <v>5409</v>
      </c>
      <c r="S38" s="4">
        <f t="shared" si="17"/>
        <v>200.33333333333334</v>
      </c>
    </row>
    <row r="39" spans="1:19" ht="12.75">
      <c r="A39" s="1">
        <f>'ind-tot'!A39</f>
        <v>188956</v>
      </c>
      <c r="B39" s="7" t="str">
        <f>'ind-tot'!B39</f>
        <v>M. van den Bosch</v>
      </c>
      <c r="C39" s="32">
        <f>IF('ind-tot'!C39=0,"",'ind-tot'!C39/'scores dag 1'!$J39)</f>
        <v>198.5</v>
      </c>
      <c r="D39" s="32">
        <f>IF('ind-tot'!D39=0,"",'ind-tot'!D39/'scores dag 2'!$J39)</f>
        <v>215</v>
      </c>
      <c r="E39" s="32">
        <f>IF('ind-tot'!E39=0,"",'ind-tot'!E39/'scores dag 3'!$J39)</f>
        <v>212</v>
      </c>
      <c r="F39" s="32">
        <f>IF('ind-tot'!F39=0,"",'ind-tot'!F39/'scores dag 4'!$J39)</f>
        <v>148</v>
      </c>
      <c r="G39" s="32">
        <f>IF('ind-tot'!G39=0,"",'ind-tot'!G39/'scores dag 5'!$J39)</f>
        <v>216.16666666666666</v>
      </c>
      <c r="H39" s="32">
        <f>IF('ind-tot'!H39=0,"",'ind-tot'!H39/'scores dag 6'!$J39)</f>
        <v>176</v>
      </c>
      <c r="I39" s="32">
        <f>IF('ind-tot'!I39=0,"",'ind-tot'!I39/'scores dag 7'!$J39)</f>
        <v>200.5</v>
      </c>
      <c r="J39" s="32">
        <f>IF('ind-tot'!J39=0,"",'ind-tot'!J39/'scores dag 8'!$J39)</f>
        <v>202.75</v>
      </c>
      <c r="K39" s="1">
        <f>'scores dag 1'!J39+'scores dag 2'!J39+'scores dag 3'!J39+'scores dag 4'!J39+'scores dag 5'!J39+'scores dag 6'!J39+'scores dag 7'!J39+'scores dag 8'!J39</f>
        <v>34</v>
      </c>
      <c r="L39" s="6">
        <f>'ind-tot'!L39</f>
        <v>6990</v>
      </c>
      <c r="M39" s="4">
        <f t="shared" si="12"/>
        <v>205.58823529411765</v>
      </c>
      <c r="O39">
        <f t="shared" si="13"/>
        <v>188956</v>
      </c>
      <c r="P39" t="str">
        <f t="shared" si="14"/>
        <v>M. van den Bosch</v>
      </c>
      <c r="Q39">
        <f t="shared" si="15"/>
        <v>34</v>
      </c>
      <c r="R39" s="5">
        <f t="shared" si="16"/>
        <v>6990</v>
      </c>
      <c r="S39" s="4">
        <f t="shared" si="17"/>
        <v>205.58823529411765</v>
      </c>
    </row>
    <row r="40" spans="1:19" ht="12.75">
      <c r="A40" s="1">
        <f>'ind-tot'!A40</f>
        <v>949523</v>
      </c>
      <c r="B40" s="7" t="str">
        <f>'ind-tot'!B40</f>
        <v>N. Plummen</v>
      </c>
      <c r="C40" s="32">
        <f>IF('ind-tot'!C40=0,"",'ind-tot'!C40/'scores dag 1'!$J40)</f>
        <v>187.2</v>
      </c>
      <c r="D40" s="32">
        <f>IF('ind-tot'!D40=0,"",'ind-tot'!D40/'scores dag 2'!$J40)</f>
        <v>205.4</v>
      </c>
      <c r="E40" s="32">
        <f>IF('ind-tot'!E40=0,"",'ind-tot'!E40/'scores dag 3'!$J40)</f>
        <v>216.57142857142858</v>
      </c>
      <c r="F40" s="32">
        <f>IF('ind-tot'!F40=0,"",'ind-tot'!F40/'scores dag 4'!$J40)</f>
        <v>206</v>
      </c>
      <c r="G40" s="32">
        <f>IF('ind-tot'!G40=0,"",'ind-tot'!G40/'scores dag 5'!$J40)</f>
        <v>220.57142857142858</v>
      </c>
      <c r="H40" s="32">
        <f>IF('ind-tot'!H40=0,"",'ind-tot'!H40/'scores dag 6'!$J40)</f>
        <v>205</v>
      </c>
      <c r="I40" s="32">
        <f>IF('ind-tot'!I40=0,"",'ind-tot'!I40/'scores dag 7'!$J40)</f>
        <v>203</v>
      </c>
      <c r="J40" s="32">
        <f>IF('ind-tot'!J40=0,"",'ind-tot'!J40/'scores dag 8'!$J40)</f>
        <v>188.6</v>
      </c>
      <c r="K40" s="1">
        <f>'scores dag 1'!J40+'scores dag 2'!J40+'scores dag 3'!J40+'scores dag 4'!J40+'scores dag 5'!J40+'scores dag 6'!J40+'scores dag 7'!J40+'scores dag 8'!J40</f>
        <v>47</v>
      </c>
      <c r="L40" s="6">
        <f>'ind-tot'!L40</f>
        <v>9655</v>
      </c>
      <c r="M40" s="4">
        <f t="shared" si="12"/>
        <v>205.4255319148936</v>
      </c>
      <c r="O40">
        <f t="shared" si="13"/>
        <v>949523</v>
      </c>
      <c r="P40" t="str">
        <f t="shared" si="14"/>
        <v>N. Plummen</v>
      </c>
      <c r="Q40">
        <f t="shared" si="15"/>
        <v>47</v>
      </c>
      <c r="R40" s="5">
        <f t="shared" si="16"/>
        <v>9655</v>
      </c>
      <c r="S40" s="4">
        <f t="shared" si="17"/>
        <v>205.4255319148936</v>
      </c>
    </row>
    <row r="41" spans="1:19" ht="12.75">
      <c r="A41" s="1">
        <f>'ind-tot'!A41</f>
        <v>912859</v>
      </c>
      <c r="B41" s="7" t="str">
        <f>'ind-tot'!B41</f>
        <v>M. Kok</v>
      </c>
      <c r="C41" s="32">
        <f>IF('ind-tot'!C41=0,"",'ind-tot'!C41/'scores dag 1'!$J41)</f>
        <v>206.33333333333334</v>
      </c>
      <c r="D41" s="32">
        <f>IF('ind-tot'!D41=0,"",'ind-tot'!D41/'scores dag 2'!$J41)</f>
        <v>169</v>
      </c>
      <c r="E41" s="32">
        <f>IF('ind-tot'!E41=0,"",'ind-tot'!E41/'scores dag 3'!$J41)</f>
        <v>206</v>
      </c>
      <c r="F41" s="32">
        <f>IF('ind-tot'!F41=0,"",'ind-tot'!F41/'scores dag 4'!$J41)</f>
        <v>214.71428571428572</v>
      </c>
      <c r="G41" s="32">
        <f>IF('ind-tot'!G41=0,"",'ind-tot'!G41/'scores dag 5'!$J41)</f>
        <v>216.66666666666666</v>
      </c>
      <c r="H41" s="32">
        <f>IF('ind-tot'!H41=0,"",'ind-tot'!H41/'scores dag 6'!$J41)</f>
        <v>211.57142857142858</v>
      </c>
      <c r="I41" s="32">
        <f>IF('ind-tot'!I41=0,"",'ind-tot'!I41/'scores dag 7'!$J41)</f>
        <v>187.25</v>
      </c>
      <c r="J41" s="32">
        <f>IF('ind-tot'!J41=0,"",'ind-tot'!J41/'scores dag 8'!$J41)</f>
        <v>180.25</v>
      </c>
      <c r="K41" s="1">
        <f>'scores dag 1'!J41+'scores dag 2'!J41+'scores dag 3'!J41+'scores dag 4'!J41+'scores dag 5'!J41+'scores dag 6'!J41+'scores dag 7'!J41+'scores dag 8'!J41</f>
        <v>35</v>
      </c>
      <c r="L41" s="6">
        <f>'ind-tot'!L41</f>
        <v>7086</v>
      </c>
      <c r="M41" s="4">
        <f t="shared" si="12"/>
        <v>202.45714285714286</v>
      </c>
      <c r="O41">
        <f t="shared" si="13"/>
        <v>912859</v>
      </c>
      <c r="P41" t="str">
        <f t="shared" si="14"/>
        <v>M. Kok</v>
      </c>
      <c r="Q41">
        <f t="shared" si="15"/>
        <v>35</v>
      </c>
      <c r="R41" s="5">
        <f t="shared" si="16"/>
        <v>7086</v>
      </c>
      <c r="S41" s="4">
        <f t="shared" si="17"/>
        <v>202.45714285714286</v>
      </c>
    </row>
    <row r="42" spans="1:19" ht="12.75">
      <c r="A42" s="1">
        <f>'ind-tot'!A42</f>
        <v>1183850</v>
      </c>
      <c r="B42" s="7" t="str">
        <f>'ind-tot'!B42</f>
        <v>M. Schatteman</v>
      </c>
      <c r="C42" s="32">
        <f>IF('ind-tot'!C42=0,"",'ind-tot'!C42/'scores dag 1'!$J42)</f>
      </c>
      <c r="D42" s="32">
        <f>IF('ind-tot'!D42=0,"",'ind-tot'!D42/'scores dag 2'!$J42)</f>
        <v>179</v>
      </c>
      <c r="E42" s="32">
        <f>IF('ind-tot'!E42=0,"",'ind-tot'!E42/'scores dag 3'!$J42)</f>
        <v>154</v>
      </c>
      <c r="F42" s="32">
        <f>IF('ind-tot'!F42=0,"",'ind-tot'!F42/'scores dag 4'!$J42)</f>
        <v>172</v>
      </c>
      <c r="G42" s="32">
        <f>IF('ind-tot'!G42=0,"",'ind-tot'!G42/'scores dag 5'!$J42)</f>
        <v>178</v>
      </c>
      <c r="H42" s="32">
        <f>IF('ind-tot'!H42=0,"",'ind-tot'!H42/'scores dag 6'!$J42)</f>
        <v>198.8</v>
      </c>
      <c r="I42" s="32">
        <f>IF('ind-tot'!I42=0,"",'ind-tot'!I42/'scores dag 7'!$J42)</f>
      </c>
      <c r="J42" s="32">
        <f>IF('ind-tot'!J42=0,"",'ind-tot'!J42/'scores dag 8'!$J42)</f>
        <v>198.33333333333334</v>
      </c>
      <c r="K42" s="1">
        <f>'scores dag 1'!J42+'scores dag 2'!J42+'scores dag 3'!J42+'scores dag 4'!J42+'scores dag 5'!J42+'scores dag 6'!J42+'scores dag 7'!J42+'scores dag 8'!J42</f>
        <v>13</v>
      </c>
      <c r="L42" s="6">
        <f>'ind-tot'!L42</f>
        <v>2451</v>
      </c>
      <c r="M42" s="4">
        <f t="shared" si="12"/>
        <v>188.53846153846155</v>
      </c>
      <c r="O42">
        <f t="shared" si="13"/>
        <v>1183850</v>
      </c>
      <c r="P42" t="str">
        <f t="shared" si="14"/>
        <v>M. Schatteman</v>
      </c>
      <c r="Q42">
        <f t="shared" si="15"/>
        <v>13</v>
      </c>
      <c r="R42" s="5">
        <f t="shared" si="16"/>
        <v>2451</v>
      </c>
      <c r="S42" s="4">
        <f t="shared" si="17"/>
        <v>188.53846153846155</v>
      </c>
    </row>
    <row r="43" spans="1:13" ht="12.75">
      <c r="A43" s="1">
        <f>'ind-tot'!A43</f>
        <v>382523</v>
      </c>
      <c r="B43" s="7" t="str">
        <f>'ind-tot'!B43</f>
        <v>M. Krull</v>
      </c>
      <c r="C43" s="32">
        <f>IF('ind-tot'!C43=0,"",'ind-tot'!C43/'scores dag 1'!$J43)</f>
      </c>
      <c r="D43" s="32">
        <f>IF('ind-tot'!D43=0,"",'ind-tot'!D43/'scores dag 2'!$J43)</f>
      </c>
      <c r="E43" s="32">
        <f>IF('ind-tot'!E43=0,"",'ind-tot'!E43/'scores dag 3'!$J43)</f>
      </c>
      <c r="F43" s="32">
        <f>IF('ind-tot'!F43=0,"",'ind-tot'!F43/'scores dag 4'!$J43)</f>
      </c>
      <c r="G43" s="32">
        <f>IF('ind-tot'!G43=0,"",'ind-tot'!G43/'scores dag 5'!$J43)</f>
      </c>
      <c r="H43" s="32">
        <f>IF('ind-tot'!H43=0,"",'ind-tot'!H43/'scores dag 6'!$J43)</f>
      </c>
      <c r="I43" s="32">
        <f>IF('ind-tot'!I43=0,"",'ind-tot'!I43/'scores dag 7'!$J43)</f>
      </c>
      <c r="J43" s="32">
        <f>IF('ind-tot'!J43=0,"",'ind-tot'!J43/'scores dag 8'!$J43)</f>
      </c>
      <c r="K43" s="1">
        <f>'scores dag 1'!J43+'scores dag 2'!J43+'scores dag 3'!J43+'scores dag 4'!J43+'scores dag 5'!J43+'scores dag 6'!J43+'scores dag 7'!J43+'scores dag 8'!J43</f>
        <v>0</v>
      </c>
      <c r="L43" s="6">
        <f>'ind-tot'!L43</f>
        <v>0</v>
      </c>
      <c r="M43" s="4">
        <f t="shared" si="12"/>
      </c>
    </row>
    <row r="44" spans="1:13" ht="12.75">
      <c r="A44" s="1"/>
      <c r="D44" s="21"/>
      <c r="E44" s="21"/>
      <c r="F44" s="21"/>
      <c r="G44" s="21"/>
      <c r="H44" s="21"/>
      <c r="I44" s="21"/>
      <c r="J44" s="21"/>
      <c r="K44" s="1"/>
      <c r="L44" s="3"/>
      <c r="M44" s="2"/>
    </row>
    <row r="45" spans="4:13" ht="12.75">
      <c r="D45" s="21"/>
      <c r="E45" s="21"/>
      <c r="F45" s="21"/>
      <c r="G45" s="21"/>
      <c r="H45" s="21"/>
      <c r="I45" s="21"/>
      <c r="J45" s="21"/>
      <c r="K45" s="22">
        <f>SUM(K35:K44)</f>
        <v>270</v>
      </c>
      <c r="L45" s="29">
        <f>SUM(L35:L44)</f>
        <v>55277</v>
      </c>
      <c r="M45" s="23">
        <f>L45/K45</f>
        <v>204.72962962962964</v>
      </c>
    </row>
    <row r="46" spans="4:13" ht="12.75">
      <c r="D46" s="21"/>
      <c r="E46" s="21"/>
      <c r="F46" s="21"/>
      <c r="G46" s="21"/>
      <c r="H46" s="21"/>
      <c r="I46" s="21"/>
      <c r="J46" s="21"/>
      <c r="K46" s="1"/>
      <c r="L46" s="3"/>
      <c r="M46" s="1"/>
    </row>
    <row r="47" spans="4:13" ht="12.75">
      <c r="D47" s="21"/>
      <c r="E47" s="21"/>
      <c r="F47" s="21"/>
      <c r="G47" s="21"/>
      <c r="H47" s="21"/>
      <c r="I47" s="21"/>
      <c r="J47" s="21"/>
      <c r="K47" s="1"/>
      <c r="L47" s="3"/>
      <c r="M47" s="1"/>
    </row>
    <row r="48" spans="4:13" ht="12.75">
      <c r="D48" s="21"/>
      <c r="E48" s="21"/>
      <c r="F48" s="21"/>
      <c r="G48" s="21"/>
      <c r="H48" s="21"/>
      <c r="I48" s="21"/>
      <c r="J48" s="21"/>
      <c r="K48" s="1"/>
      <c r="L48" s="3"/>
      <c r="M48" s="1"/>
    </row>
    <row r="49" spans="1:13" ht="12.75">
      <c r="A49" s="125" t="s">
        <v>59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7"/>
    </row>
    <row r="50" spans="1:19" ht="12.75">
      <c r="A50" s="1">
        <f>'ind-tot'!A50</f>
        <v>564664</v>
      </c>
      <c r="B50" s="7" t="str">
        <f>'ind-tot'!B50</f>
        <v>W. Selier</v>
      </c>
      <c r="C50" s="32">
        <f>IF('ind-tot'!C50=0,"",'ind-tot'!C50/'scores dag 1'!$J50)</f>
        <v>189.83333333333334</v>
      </c>
      <c r="D50" s="32">
        <f>IF('ind-tot'!D50=0,"",'ind-tot'!D50/'scores dag 2'!$J50)</f>
        <v>216.71428571428572</v>
      </c>
      <c r="E50" s="32">
        <f>IF('ind-tot'!E50=0,"",'ind-tot'!E50/'scores dag 3'!$J50)</f>
        <v>207.8</v>
      </c>
      <c r="F50" s="32">
        <f>IF('ind-tot'!F50=0,"",'ind-tot'!F50/'scores dag 4'!$J50)</f>
        <v>198.6</v>
      </c>
      <c r="G50" s="32">
        <f>IF('ind-tot'!G50=0,"",'ind-tot'!G50/'scores dag 5'!$J50)</f>
        <v>205.14285714285714</v>
      </c>
      <c r="H50" s="32">
        <f>IF('ind-tot'!H50=0,"",'ind-tot'!H50/'scores dag 6'!$J50)</f>
        <v>190.8</v>
      </c>
      <c r="I50" s="32">
        <f>IF('ind-tot'!I50=0,"",'ind-tot'!I50/'scores dag 7'!$J50)</f>
        <v>201.33333333333334</v>
      </c>
      <c r="J50" s="32">
        <f>IF('ind-tot'!J50=0,"",'ind-tot'!J50/'scores dag 8'!$J50)</f>
        <v>204.66666666666666</v>
      </c>
      <c r="K50" s="1">
        <f>'scores dag 1'!J50+'scores dag 2'!J50+'scores dag 3'!J50+'scores dag 4'!J50+'scores dag 5'!J50+'scores dag 6'!J50+'scores dag 7'!J50+'scores dag 8'!J50</f>
        <v>47</v>
      </c>
      <c r="L50" s="6">
        <f>'ind-tot'!L50</f>
        <v>9514</v>
      </c>
      <c r="M50" s="4">
        <f aca="true" t="shared" si="18" ref="M50:M59">IF(L50=0,"",L50/K50)</f>
        <v>202.4255319148936</v>
      </c>
      <c r="O50">
        <f aca="true" t="shared" si="19" ref="O50:O58">A50</f>
        <v>564664</v>
      </c>
      <c r="P50" t="str">
        <f aca="true" t="shared" si="20" ref="P50:P58">B50</f>
        <v>W. Selier</v>
      </c>
      <c r="Q50">
        <f aca="true" t="shared" si="21" ref="Q50:Q58">K50</f>
        <v>47</v>
      </c>
      <c r="R50" s="5">
        <f aca="true" t="shared" si="22" ref="R50:R58">L50</f>
        <v>9514</v>
      </c>
      <c r="S50" s="4">
        <f aca="true" t="shared" si="23" ref="S50:S58">M50</f>
        <v>202.4255319148936</v>
      </c>
    </row>
    <row r="51" spans="1:19" ht="12.75">
      <c r="A51" s="1">
        <f>'ind-tot'!A51</f>
        <v>57207</v>
      </c>
      <c r="B51" s="7" t="str">
        <f>'ind-tot'!B51</f>
        <v>AFR van Gurp</v>
      </c>
      <c r="C51" s="32">
        <f>IF('ind-tot'!C51=0,"",'ind-tot'!C51/'scores dag 1'!$J51)</f>
        <v>146.5</v>
      </c>
      <c r="D51" s="32">
        <f>IF('ind-tot'!D51=0,"",'ind-tot'!D51/'scores dag 2'!$J51)</f>
      </c>
      <c r="E51" s="32">
        <f>IF('ind-tot'!E51=0,"",'ind-tot'!E51/'scores dag 3'!$J51)</f>
      </c>
      <c r="F51" s="32">
        <f>IF('ind-tot'!F51=0,"",'ind-tot'!F51/'scores dag 4'!$J51)</f>
      </c>
      <c r="G51" s="32">
        <f>IF('ind-tot'!G51=0,"",'ind-tot'!G51/'scores dag 5'!$J51)</f>
      </c>
      <c r="H51" s="32">
        <f>IF('ind-tot'!H51=0,"",'ind-tot'!H51/'scores dag 6'!$J51)</f>
        <v>204</v>
      </c>
      <c r="I51" s="32">
        <f>IF('ind-tot'!I51=0,"",'ind-tot'!I51/'scores dag 7'!$J51)</f>
      </c>
      <c r="J51" s="32">
        <f>IF('ind-tot'!J51=0,"",'ind-tot'!J51/'scores dag 8'!$J51)</f>
      </c>
      <c r="K51" s="1">
        <f>'scores dag 1'!J51+'scores dag 2'!J51+'scores dag 3'!J51+'scores dag 4'!J51+'scores dag 5'!J51+'scores dag 6'!J51+'scores dag 7'!J51+'scores dag 8'!J51</f>
        <v>5</v>
      </c>
      <c r="L51" s="6">
        <f>'ind-tot'!L51</f>
        <v>905</v>
      </c>
      <c r="M51" s="4">
        <f t="shared" si="18"/>
        <v>181</v>
      </c>
      <c r="O51">
        <f t="shared" si="19"/>
        <v>57207</v>
      </c>
      <c r="P51" t="str">
        <f t="shared" si="20"/>
        <v>AFR van Gurp</v>
      </c>
      <c r="Q51">
        <f t="shared" si="21"/>
        <v>5</v>
      </c>
      <c r="R51" s="5">
        <f t="shared" si="22"/>
        <v>905</v>
      </c>
      <c r="S51" s="4">
        <f t="shared" si="23"/>
        <v>181</v>
      </c>
    </row>
    <row r="52" spans="1:19" ht="12.75">
      <c r="A52" s="1">
        <f>'ind-tot'!A52</f>
        <v>492361</v>
      </c>
      <c r="B52" s="7" t="str">
        <f>'ind-tot'!B52</f>
        <v>R Dol</v>
      </c>
      <c r="C52" s="32">
        <f>IF('ind-tot'!C52=0,"",'ind-tot'!C52/'scores dag 1'!$J52)</f>
        <v>193.2</v>
      </c>
      <c r="D52" s="32">
        <f>IF('ind-tot'!D52=0,"",'ind-tot'!D52/'scores dag 2'!$J52)</f>
        <v>176</v>
      </c>
      <c r="E52" s="32">
        <f>IF('ind-tot'!E52=0,"",'ind-tot'!E52/'scores dag 3'!$J52)</f>
        <v>206.6</v>
      </c>
      <c r="F52" s="32">
        <f>IF('ind-tot'!F52=0,"",'ind-tot'!F52/'scores dag 4'!$J52)</f>
        <v>217.14285714285714</v>
      </c>
      <c r="G52" s="32">
        <f>IF('ind-tot'!G52=0,"",'ind-tot'!G52/'scores dag 5'!$J52)</f>
        <v>192.33333333333334</v>
      </c>
      <c r="H52" s="32">
        <f>IF('ind-tot'!H52=0,"",'ind-tot'!H52/'scores dag 6'!$J52)</f>
        <v>195.83333333333334</v>
      </c>
      <c r="I52" s="32">
        <f>IF('ind-tot'!I52=0,"",'ind-tot'!I52/'scores dag 7'!$J52)</f>
      </c>
      <c r="J52" s="32">
        <f>IF('ind-tot'!J52=0,"",'ind-tot'!J52/'scores dag 8'!$J52)</f>
        <v>198.33333333333334</v>
      </c>
      <c r="K52" s="1">
        <f>'scores dag 1'!J52+'scores dag 2'!J52+'scores dag 3'!J52+'scores dag 4'!J52+'scores dag 5'!J52+'scores dag 6'!J52+'scores dag 7'!J52+'scores dag 8'!J52</f>
        <v>35</v>
      </c>
      <c r="L52" s="6">
        <f>'ind-tot'!L52</f>
        <v>6922</v>
      </c>
      <c r="M52" s="4">
        <f t="shared" si="18"/>
        <v>197.77142857142857</v>
      </c>
      <c r="O52">
        <f t="shared" si="19"/>
        <v>492361</v>
      </c>
      <c r="P52" t="str">
        <f t="shared" si="20"/>
        <v>R Dol</v>
      </c>
      <c r="Q52">
        <f t="shared" si="21"/>
        <v>35</v>
      </c>
      <c r="R52" s="5">
        <f t="shared" si="22"/>
        <v>6922</v>
      </c>
      <c r="S52" s="4">
        <f t="shared" si="23"/>
        <v>197.77142857142857</v>
      </c>
    </row>
    <row r="53" spans="1:19" ht="12.75">
      <c r="A53" s="1">
        <f>'ind-tot'!A53</f>
        <v>766828</v>
      </c>
      <c r="B53" s="7" t="str">
        <f>'ind-tot'!B53</f>
        <v>P. Smits</v>
      </c>
      <c r="C53" s="32">
        <f>IF('ind-tot'!C53=0,"",'ind-tot'!C53/'scores dag 1'!$J53)</f>
        <v>200.85714285714286</v>
      </c>
      <c r="D53" s="32">
        <f>IF('ind-tot'!D53=0,"",'ind-tot'!D53/'scores dag 2'!$J53)</f>
        <v>188.6</v>
      </c>
      <c r="E53" s="32">
        <f>IF('ind-tot'!E53=0,"",'ind-tot'!E53/'scores dag 3'!$J53)</f>
        <v>202.16666666666666</v>
      </c>
      <c r="F53" s="32">
        <f>IF('ind-tot'!F53=0,"",'ind-tot'!F53/'scores dag 4'!$J53)</f>
      </c>
      <c r="G53" s="32">
        <f>IF('ind-tot'!G53=0,"",'ind-tot'!G53/'scores dag 5'!$J53)</f>
        <v>229.25</v>
      </c>
      <c r="H53" s="32">
        <f>IF('ind-tot'!H53=0,"",'ind-tot'!H53/'scores dag 6'!$J53)</f>
        <v>203.42857142857142</v>
      </c>
      <c r="I53" s="32">
        <f>IF('ind-tot'!I53=0,"",'ind-tot'!I53/'scores dag 7'!$J53)</f>
        <v>218.83333333333334</v>
      </c>
      <c r="J53" s="32">
        <f>IF('ind-tot'!J53=0,"",'ind-tot'!J53/'scores dag 8'!$J53)</f>
        <v>189</v>
      </c>
      <c r="K53" s="1">
        <f>'scores dag 1'!J53+'scores dag 2'!J53+'scores dag 3'!J53+'scores dag 4'!J53+'scores dag 5'!J53+'scores dag 6'!J53+'scores dag 7'!J53+'scores dag 8'!J53</f>
        <v>41</v>
      </c>
      <c r="L53" s="6">
        <f>'ind-tot'!L53</f>
        <v>8350</v>
      </c>
      <c r="M53" s="4">
        <f t="shared" si="18"/>
        <v>203.65853658536585</v>
      </c>
      <c r="O53">
        <f t="shared" si="19"/>
        <v>766828</v>
      </c>
      <c r="P53" t="str">
        <f t="shared" si="20"/>
        <v>P. Smits</v>
      </c>
      <c r="Q53">
        <f t="shared" si="21"/>
        <v>41</v>
      </c>
      <c r="R53" s="5">
        <f t="shared" si="22"/>
        <v>8350</v>
      </c>
      <c r="S53" s="4">
        <f t="shared" si="23"/>
        <v>203.65853658536585</v>
      </c>
    </row>
    <row r="54" spans="1:19" ht="12.75">
      <c r="A54" s="1">
        <f>'ind-tot'!A54</f>
        <v>58602</v>
      </c>
      <c r="B54" s="7" t="str">
        <f>'ind-tot'!B54</f>
        <v>L.B.W. Jansen</v>
      </c>
      <c r="C54" s="32">
        <f>IF('ind-tot'!C54=0,"",'ind-tot'!C54/'scores dag 1'!$J54)</f>
      </c>
      <c r="D54" s="32">
        <f>IF('ind-tot'!D54=0,"",'ind-tot'!D54/'scores dag 2'!$J54)</f>
        <v>170.33333333333334</v>
      </c>
      <c r="E54" s="32">
        <f>IF('ind-tot'!E54=0,"",'ind-tot'!E54/'scores dag 3'!$J54)</f>
        <v>202</v>
      </c>
      <c r="F54" s="32">
        <f>IF('ind-tot'!F54=0,"",'ind-tot'!F54/'scores dag 4'!$J54)</f>
        <v>231.71428571428572</v>
      </c>
      <c r="G54" s="32">
        <f>IF('ind-tot'!G54=0,"",'ind-tot'!G54/'scores dag 5'!$J54)</f>
        <v>225.85714285714286</v>
      </c>
      <c r="H54" s="32">
        <f>IF('ind-tot'!H54=0,"",'ind-tot'!H54/'scores dag 6'!$J54)</f>
        <v>165.33333333333334</v>
      </c>
      <c r="I54" s="32">
        <f>IF('ind-tot'!I54=0,"",'ind-tot'!I54/'scores dag 7'!$J54)</f>
        <v>197.16666666666666</v>
      </c>
      <c r="J54" s="32">
        <f>IF('ind-tot'!J54=0,"",'ind-tot'!J54/'scores dag 8'!$J54)</f>
        <v>176.66666666666666</v>
      </c>
      <c r="K54" s="1">
        <f>'scores dag 1'!J54+'scores dag 2'!J54+'scores dag 3'!J54+'scores dag 4'!J54+'scores dag 5'!J54+'scores dag 6'!J54+'scores dag 7'!J54+'scores dag 8'!J54</f>
        <v>36</v>
      </c>
      <c r="L54" s="6">
        <f>'ind-tot'!L54</f>
        <v>7337</v>
      </c>
      <c r="M54" s="4">
        <f t="shared" si="18"/>
        <v>203.80555555555554</v>
      </c>
      <c r="O54">
        <f t="shared" si="19"/>
        <v>58602</v>
      </c>
      <c r="P54" t="str">
        <f t="shared" si="20"/>
        <v>L.B.W. Jansen</v>
      </c>
      <c r="Q54">
        <f t="shared" si="21"/>
        <v>36</v>
      </c>
      <c r="R54" s="5">
        <f t="shared" si="22"/>
        <v>7337</v>
      </c>
      <c r="S54" s="4">
        <f t="shared" si="23"/>
        <v>203.80555555555554</v>
      </c>
    </row>
    <row r="55" spans="1:19" ht="12.75">
      <c r="A55" s="1">
        <f>'ind-tot'!A55</f>
        <v>670103</v>
      </c>
      <c r="B55" s="7" t="str">
        <f>'ind-tot'!B55</f>
        <v>MJG Pittens</v>
      </c>
      <c r="C55" s="32">
        <f>IF('ind-tot'!C55=0,"",'ind-tot'!C55/'scores dag 1'!$J55)</f>
        <v>195.4</v>
      </c>
      <c r="D55" s="32">
        <f>IF('ind-tot'!D55=0,"",'ind-tot'!D55/'scores dag 2'!$J55)</f>
        <v>228.16666666666666</v>
      </c>
      <c r="E55" s="32">
        <f>IF('ind-tot'!E55=0,"",'ind-tot'!E55/'scores dag 3'!$J55)</f>
        <v>206.5</v>
      </c>
      <c r="F55" s="32">
        <f>IF('ind-tot'!F55=0,"",'ind-tot'!F55/'scores dag 4'!$J55)</f>
        <v>218.14285714285714</v>
      </c>
      <c r="G55" s="32">
        <f>IF('ind-tot'!G55=0,"",'ind-tot'!G55/'scores dag 5'!$J55)</f>
        <v>227.42857142857142</v>
      </c>
      <c r="H55" s="32">
        <f>IF('ind-tot'!H55=0,"",'ind-tot'!H55/'scores dag 6'!$J55)</f>
        <v>192.57142857142858</v>
      </c>
      <c r="I55" s="32">
        <f>IF('ind-tot'!I55=0,"",'ind-tot'!I55/'scores dag 7'!$J55)</f>
      </c>
      <c r="J55" s="32">
        <f>IF('ind-tot'!J55=0,"",'ind-tot'!J55/'scores dag 8'!$J55)</f>
      </c>
      <c r="K55" s="1">
        <f>'scores dag 1'!J55+'scores dag 2'!J55+'scores dag 3'!J55+'scores dag 4'!J55+'scores dag 5'!J55+'scores dag 6'!J55+'scores dag 7'!J55+'scores dag 8'!J55</f>
        <v>34</v>
      </c>
      <c r="L55" s="6">
        <f>'ind-tot'!L55</f>
        <v>7226</v>
      </c>
      <c r="M55" s="4">
        <f t="shared" si="18"/>
        <v>212.52941176470588</v>
      </c>
      <c r="O55">
        <f t="shared" si="19"/>
        <v>670103</v>
      </c>
      <c r="P55" t="str">
        <f t="shared" si="20"/>
        <v>MJG Pittens</v>
      </c>
      <c r="Q55">
        <f t="shared" si="21"/>
        <v>34</v>
      </c>
      <c r="R55" s="5">
        <f t="shared" si="22"/>
        <v>7226</v>
      </c>
      <c r="S55" s="4">
        <f t="shared" si="23"/>
        <v>212.52941176470588</v>
      </c>
    </row>
    <row r="56" spans="1:19" ht="12.75">
      <c r="A56" s="1">
        <f>'ind-tot'!A56</f>
        <v>488658</v>
      </c>
      <c r="B56" s="7" t="str">
        <f>'ind-tot'!B56</f>
        <v>M W H van den Heuvel</v>
      </c>
      <c r="C56" s="32">
        <f>IF('ind-tot'!C56=0,"",'ind-tot'!C56/'scores dag 1'!$J56)</f>
      </c>
      <c r="D56" s="32">
        <f>IF('ind-tot'!D56=0,"",'ind-tot'!D56/'scores dag 2'!$J56)</f>
        <v>205.85714285714286</v>
      </c>
      <c r="E56" s="32">
        <f>IF('ind-tot'!E56=0,"",'ind-tot'!E56/'scores dag 3'!$J56)</f>
        <v>224.28571428571428</v>
      </c>
      <c r="F56" s="32">
        <f>IF('ind-tot'!F56=0,"",'ind-tot'!F56/'scores dag 4'!$J56)</f>
        <v>214.28571428571428</v>
      </c>
      <c r="G56" s="32">
        <f>IF('ind-tot'!G56=0,"",'ind-tot'!G56/'scores dag 5'!$J56)</f>
        <v>227.28571428571428</v>
      </c>
      <c r="H56" s="32">
        <f>IF('ind-tot'!H56=0,"",'ind-tot'!H56/'scores dag 6'!$J56)</f>
        <v>174.5</v>
      </c>
      <c r="I56" s="32">
        <f>IF('ind-tot'!I56=0,"",'ind-tot'!I56/'scores dag 7'!$J56)</f>
        <v>190</v>
      </c>
      <c r="J56" s="32">
        <f>IF('ind-tot'!J56=0,"",'ind-tot'!J56/'scores dag 8'!$J56)</f>
        <v>189.33333333333334</v>
      </c>
      <c r="K56" s="1">
        <f>'scores dag 1'!J56+'scores dag 2'!J56+'scores dag 3'!J56+'scores dag 4'!J56+'scores dag 5'!J56+'scores dag 6'!J56+'scores dag 7'!J56+'scores dag 8'!J56</f>
        <v>44</v>
      </c>
      <c r="L56" s="6">
        <f>'ind-tot'!L56</f>
        <v>9076</v>
      </c>
      <c r="M56" s="4">
        <f t="shared" si="18"/>
        <v>206.27272727272728</v>
      </c>
      <c r="O56">
        <f t="shared" si="19"/>
        <v>488658</v>
      </c>
      <c r="P56" t="str">
        <f t="shared" si="20"/>
        <v>M W H van den Heuvel</v>
      </c>
      <c r="Q56">
        <f t="shared" si="21"/>
        <v>44</v>
      </c>
      <c r="R56" s="5">
        <f t="shared" si="22"/>
        <v>9076</v>
      </c>
      <c r="S56" s="4">
        <f t="shared" si="23"/>
        <v>206.27272727272728</v>
      </c>
    </row>
    <row r="57" spans="1:19" ht="12.75">
      <c r="A57" s="1">
        <f>'ind-tot'!A57</f>
        <v>360716</v>
      </c>
      <c r="B57" s="7" t="str">
        <f>'ind-tot'!B57</f>
        <v>D.G.C.M. van Kuijk</v>
      </c>
      <c r="C57" s="32">
        <f>IF('ind-tot'!C57=0,"",'ind-tot'!C57/'scores dag 1'!$J57)</f>
        <v>180.33333333333334</v>
      </c>
      <c r="D57" s="32">
        <f>IF('ind-tot'!D57=0,"",'ind-tot'!D57/'scores dag 2'!$J57)</f>
        <v>159</v>
      </c>
      <c r="E57" s="32">
        <f>IF('ind-tot'!E57=0,"",'ind-tot'!E57/'scores dag 3'!$J57)</f>
      </c>
      <c r="F57" s="32">
        <f>IF('ind-tot'!F57=0,"",'ind-tot'!F57/'scores dag 4'!$J57)</f>
        <v>181</v>
      </c>
      <c r="G57" s="32">
        <f>IF('ind-tot'!G57=0,"",'ind-tot'!G57/'scores dag 5'!$J57)</f>
      </c>
      <c r="H57" s="32">
        <f>IF('ind-tot'!H57=0,"",'ind-tot'!H57/'scores dag 6'!$J57)</f>
      </c>
      <c r="I57" s="32">
        <f>IF('ind-tot'!I57=0,"",'ind-tot'!I57/'scores dag 7'!$J57)</f>
      </c>
      <c r="J57" s="32">
        <f>IF('ind-tot'!J57=0,"",'ind-tot'!J57/'scores dag 8'!$J57)</f>
      </c>
      <c r="K57" s="1">
        <f>'scores dag 1'!J57+'scores dag 2'!J57+'scores dag 3'!J57+'scores dag 4'!J57+'scores dag 5'!J57+'scores dag 6'!J57+'scores dag 7'!J57+'scores dag 8'!J57</f>
        <v>6</v>
      </c>
      <c r="L57" s="6">
        <f>'ind-tot'!L57</f>
        <v>1062</v>
      </c>
      <c r="M57" s="4">
        <f t="shared" si="18"/>
        <v>177</v>
      </c>
      <c r="O57">
        <f t="shared" si="19"/>
        <v>360716</v>
      </c>
      <c r="P57" t="str">
        <f t="shared" si="20"/>
        <v>D.G.C.M. van Kuijk</v>
      </c>
      <c r="Q57">
        <f t="shared" si="21"/>
        <v>6</v>
      </c>
      <c r="R57" s="5">
        <f t="shared" si="22"/>
        <v>1062</v>
      </c>
      <c r="S57" s="4">
        <f t="shared" si="23"/>
        <v>177</v>
      </c>
    </row>
    <row r="58" spans="1:19" ht="12.75">
      <c r="A58" s="1">
        <f>'ind-tot'!A58</f>
        <v>1185098</v>
      </c>
      <c r="B58" s="7" t="str">
        <f>'ind-tot'!B58</f>
        <v>S. Williams</v>
      </c>
      <c r="C58" s="32">
        <f>IF('ind-tot'!C58=0,"",'ind-tot'!C58/'scores dag 1'!$J58)</f>
        <v>207.57142857142858</v>
      </c>
      <c r="D58" s="32">
        <f>IF('ind-tot'!D58=0,"",'ind-tot'!D58/'scores dag 2'!$J58)</f>
      </c>
      <c r="E58" s="32">
        <f>IF('ind-tot'!E58=0,"",'ind-tot'!E58/'scores dag 3'!$J58)</f>
        <v>199.66666666666666</v>
      </c>
      <c r="F58" s="32">
        <f>IF('ind-tot'!F58=0,"",'ind-tot'!F58/'scores dag 4'!$J58)</f>
      </c>
      <c r="G58" s="32">
        <f>IF('ind-tot'!G58=0,"",'ind-tot'!G58/'scores dag 5'!$J58)</f>
      </c>
      <c r="H58" s="32">
        <f>IF('ind-tot'!H58=0,"",'ind-tot'!H58/'scores dag 6'!$J58)</f>
      </c>
      <c r="I58" s="32">
        <f>IF('ind-tot'!I58=0,"",'ind-tot'!I58/'scores dag 7'!$J58)</f>
        <v>192.66666666666666</v>
      </c>
      <c r="J58" s="32">
        <f>IF('ind-tot'!J58=0,"",'ind-tot'!J58/'scores dag 8'!$J58)</f>
        <v>213.83333333333334</v>
      </c>
      <c r="K58" s="1">
        <f>'scores dag 1'!J58+'scores dag 2'!J58+'scores dag 3'!J58+'scores dag 4'!J58+'scores dag 5'!J58+'scores dag 6'!J58+'scores dag 7'!J58+'scores dag 8'!J58</f>
        <v>22</v>
      </c>
      <c r="L58" s="6">
        <f>'ind-tot'!L58</f>
        <v>4491</v>
      </c>
      <c r="M58" s="4">
        <f t="shared" si="18"/>
        <v>204.13636363636363</v>
      </c>
      <c r="O58">
        <f t="shared" si="19"/>
        <v>1185098</v>
      </c>
      <c r="P58" t="str">
        <f t="shared" si="20"/>
        <v>S. Williams</v>
      </c>
      <c r="Q58">
        <f t="shared" si="21"/>
        <v>22</v>
      </c>
      <c r="R58" s="5">
        <f t="shared" si="22"/>
        <v>4491</v>
      </c>
      <c r="S58" s="4">
        <f t="shared" si="23"/>
        <v>204.13636363636363</v>
      </c>
    </row>
    <row r="59" spans="1:13" ht="12.75">
      <c r="A59" s="1">
        <f>'ind-tot'!A59</f>
        <v>0</v>
      </c>
      <c r="B59" s="7">
        <f>'ind-tot'!B59</f>
        <v>0</v>
      </c>
      <c r="C59" s="32">
        <f>IF('ind-tot'!C59=0,"",'ind-tot'!C59/'scores dag 1'!$J59)</f>
      </c>
      <c r="D59" s="32">
        <f>IF('ind-tot'!D59=0,"",'ind-tot'!D59/'scores dag 2'!$J59)</f>
      </c>
      <c r="E59" s="32">
        <f>IF('ind-tot'!E59=0,"",'ind-tot'!E59/'scores dag 3'!$J59)</f>
      </c>
      <c r="F59" s="32">
        <f>IF('ind-tot'!F59=0,"",'ind-tot'!F59/'scores dag 4'!$J59)</f>
      </c>
      <c r="G59" s="32">
        <f>IF('ind-tot'!G59=0,"",'ind-tot'!G59/'scores dag 5'!$J59)</f>
      </c>
      <c r="H59" s="32">
        <f>IF('ind-tot'!H59=0,"",'ind-tot'!H59/'scores dag 6'!$J59)</f>
      </c>
      <c r="I59" s="32">
        <f>IF('ind-tot'!I59=0,"",'ind-tot'!I59/'scores dag 7'!$J59)</f>
      </c>
      <c r="J59" s="32">
        <f>IF('ind-tot'!J59=0,"",'ind-tot'!J59/'scores dag 8'!$J59)</f>
      </c>
      <c r="K59" s="1">
        <f>'scores dag 1'!J59+'scores dag 2'!J59+'scores dag 3'!J59+'scores dag 4'!J59+'scores dag 5'!J59+'scores dag 6'!J59+'scores dag 7'!J59+'scores dag 8'!J59</f>
        <v>0</v>
      </c>
      <c r="L59" s="6">
        <f>'ind-tot'!L59</f>
        <v>0</v>
      </c>
      <c r="M59" s="4">
        <f t="shared" si="18"/>
      </c>
    </row>
    <row r="60" spans="1:13" ht="12.75">
      <c r="A60" s="1"/>
      <c r="B60" s="7"/>
      <c r="C60" s="32"/>
      <c r="D60" s="32"/>
      <c r="E60" s="32"/>
      <c r="F60" s="32"/>
      <c r="G60" s="32"/>
      <c r="H60" s="32"/>
      <c r="I60" s="32"/>
      <c r="J60" s="32"/>
      <c r="K60" s="1"/>
      <c r="L60" s="6"/>
      <c r="M60" s="2"/>
    </row>
    <row r="61" spans="4:13" ht="12.75">
      <c r="D61" s="21"/>
      <c r="E61" s="21"/>
      <c r="F61" s="21"/>
      <c r="G61" s="21"/>
      <c r="H61" s="21"/>
      <c r="I61" s="21"/>
      <c r="J61" s="21"/>
      <c r="K61" s="1"/>
      <c r="L61" s="3"/>
      <c r="M61" s="1"/>
    </row>
    <row r="62" spans="4:13" ht="12.75">
      <c r="D62" s="21"/>
      <c r="E62" s="21"/>
      <c r="F62" s="21"/>
      <c r="G62" s="21"/>
      <c r="H62" s="21"/>
      <c r="I62" s="21"/>
      <c r="J62" s="21"/>
      <c r="K62" s="22">
        <f>SUM(K50:K60)</f>
        <v>270</v>
      </c>
      <c r="L62" s="29">
        <f>SUM(L50:L60)</f>
        <v>54883</v>
      </c>
      <c r="M62" s="23">
        <f>L62/K62</f>
        <v>203.27037037037036</v>
      </c>
    </row>
    <row r="63" spans="4:13" ht="12.75">
      <c r="D63" s="21"/>
      <c r="E63" s="21"/>
      <c r="F63" s="21"/>
      <c r="G63" s="21"/>
      <c r="H63" s="21"/>
      <c r="I63" s="21"/>
      <c r="J63" s="21"/>
      <c r="K63" s="1"/>
      <c r="L63" s="3"/>
      <c r="M63" s="1"/>
    </row>
    <row r="64" spans="1:13" ht="12.75">
      <c r="A64" s="110" t="s">
        <v>50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2"/>
    </row>
    <row r="65" spans="1:19" ht="12.75">
      <c r="A65" s="1">
        <f>'ind-tot'!A65</f>
        <v>911097</v>
      </c>
      <c r="B65" s="7" t="str">
        <f>'ind-tot'!B65</f>
        <v>L. Ruiten</v>
      </c>
      <c r="C65" s="32">
        <f>IF('ind-tot'!C65=0,"",'ind-tot'!C65/'scores dag 1'!$J65)</f>
        <v>179.8</v>
      </c>
      <c r="D65" s="32">
        <f>IF('ind-tot'!D65=0,"",'ind-tot'!D65/'scores dag 2'!$J65)</f>
        <v>178.25</v>
      </c>
      <c r="E65" s="32">
        <f>IF('ind-tot'!E65=0,"",'ind-tot'!E65/'scores dag 3'!$J65)</f>
        <v>203.16666666666666</v>
      </c>
      <c r="F65" s="32">
        <f>IF('ind-tot'!F65=0,"",'ind-tot'!F65/'scores dag 4'!$J65)</f>
        <v>204</v>
      </c>
      <c r="G65" s="32">
        <f>IF('ind-tot'!G65=0,"",'ind-tot'!G65/'scores dag 5'!$J65)</f>
        <v>211.71428571428572</v>
      </c>
      <c r="H65" s="32">
        <f>IF('ind-tot'!H65=0,"",'ind-tot'!H65/'scores dag 6'!$J65)</f>
        <v>176.85714285714286</v>
      </c>
      <c r="I65" s="32">
        <f>IF('ind-tot'!I65=0,"",'ind-tot'!I65/'scores dag 7'!$J65)</f>
      </c>
      <c r="J65" s="32">
        <f>IF('ind-tot'!J65=0,"",'ind-tot'!J65/'scores dag 8'!$J65)</f>
      </c>
      <c r="K65" s="1">
        <f>'scores dag 1'!J65+'scores dag 2'!J65+'scores dag 3'!J65+'scores dag 4'!J65+'scores dag 5'!J65+'scores dag 6'!J65+'scores dag 7'!J65+'scores dag 8'!J65</f>
        <v>33</v>
      </c>
      <c r="L65" s="6">
        <f>'ind-tot'!L65</f>
        <v>6367</v>
      </c>
      <c r="M65" s="4">
        <f aca="true" t="shared" si="24" ref="M65:M74">IF(L65=0,"",L65/K65)</f>
        <v>192.93939393939394</v>
      </c>
      <c r="O65">
        <f aca="true" t="shared" si="25" ref="O65:O72">A65</f>
        <v>911097</v>
      </c>
      <c r="P65" t="str">
        <f aca="true" t="shared" si="26" ref="P65:P72">B65</f>
        <v>L. Ruiten</v>
      </c>
      <c r="Q65">
        <f aca="true" t="shared" si="27" ref="Q65:Q72">K65</f>
        <v>33</v>
      </c>
      <c r="R65" s="5">
        <f aca="true" t="shared" si="28" ref="R65:R72">L65</f>
        <v>6367</v>
      </c>
      <c r="S65" s="4">
        <f aca="true" t="shared" si="29" ref="S65:S72">M65</f>
        <v>192.93939393939394</v>
      </c>
    </row>
    <row r="66" spans="1:19" ht="12.75">
      <c r="A66" s="1">
        <f>'ind-tot'!A66</f>
        <v>1102087</v>
      </c>
      <c r="B66" s="7" t="str">
        <f>'ind-tot'!B66</f>
        <v>M. de Man</v>
      </c>
      <c r="C66" s="32">
        <f>IF('ind-tot'!C66=0,"",'ind-tot'!C66/'scores dag 1'!$J66)</f>
        <v>166</v>
      </c>
      <c r="D66" s="32">
        <f>IF('ind-tot'!D66=0,"",'ind-tot'!D66/'scores dag 2'!$J66)</f>
      </c>
      <c r="E66" s="32">
        <f>IF('ind-tot'!E66=0,"",'ind-tot'!E66/'scores dag 3'!$J66)</f>
        <v>195.33333333333334</v>
      </c>
      <c r="F66" s="32">
        <f>IF('ind-tot'!F66=0,"",'ind-tot'!F66/'scores dag 4'!$J66)</f>
        <v>200.33333333333334</v>
      </c>
      <c r="G66" s="32">
        <f>IF('ind-tot'!G66=0,"",'ind-tot'!G66/'scores dag 5'!$J66)</f>
        <v>141</v>
      </c>
      <c r="H66" s="32">
        <f>IF('ind-tot'!H66=0,"",'ind-tot'!H66/'scores dag 6'!$J66)</f>
        <v>171.57142857142858</v>
      </c>
      <c r="I66" s="32">
        <f>IF('ind-tot'!I66=0,"",'ind-tot'!I66/'scores dag 7'!$J66)</f>
      </c>
      <c r="J66" s="32">
        <f>IF('ind-tot'!J66=0,"",'ind-tot'!J66/'scores dag 8'!$J66)</f>
      </c>
      <c r="K66" s="1">
        <f>'scores dag 1'!J66+'scores dag 2'!J66+'scores dag 3'!J66+'scores dag 4'!J66+'scores dag 5'!J66+'scores dag 6'!J66+'scores dag 7'!J66+'scores dag 8'!J66</f>
        <v>19</v>
      </c>
      <c r="L66" s="6">
        <f>'ind-tot'!L66</f>
        <v>3462</v>
      </c>
      <c r="M66" s="4">
        <f t="shared" si="24"/>
        <v>182.21052631578948</v>
      </c>
      <c r="O66">
        <f t="shared" si="25"/>
        <v>1102087</v>
      </c>
      <c r="P66" t="str">
        <f t="shared" si="26"/>
        <v>M. de Man</v>
      </c>
      <c r="Q66">
        <f t="shared" si="27"/>
        <v>19</v>
      </c>
      <c r="R66" s="5">
        <f t="shared" si="28"/>
        <v>3462</v>
      </c>
      <c r="S66" s="4">
        <f t="shared" si="29"/>
        <v>182.21052631578948</v>
      </c>
    </row>
    <row r="67" spans="1:19" ht="12.75">
      <c r="A67" s="1">
        <f>'ind-tot'!A67</f>
        <v>60496</v>
      </c>
      <c r="B67" s="7" t="str">
        <f>'ind-tot'!B67</f>
        <v>R. Verboon</v>
      </c>
      <c r="C67" s="32">
        <f>IF('ind-tot'!C67=0,"",'ind-tot'!C67/'scores dag 1'!$J67)</f>
        <v>205.14285714285714</v>
      </c>
      <c r="D67" s="32">
        <f>IF('ind-tot'!D67=0,"",'ind-tot'!D67/'scores dag 2'!$J67)</f>
        <v>216.5</v>
      </c>
      <c r="E67" s="32">
        <f>IF('ind-tot'!E67=0,"",'ind-tot'!E67/'scores dag 3'!$J67)</f>
        <v>198.28571428571428</v>
      </c>
      <c r="F67" s="32">
        <f>IF('ind-tot'!F67=0,"",'ind-tot'!F67/'scores dag 4'!$J67)</f>
        <v>178.33333333333334</v>
      </c>
      <c r="G67" s="32">
        <f>IF('ind-tot'!G67=0,"",'ind-tot'!G67/'scores dag 5'!$J67)</f>
        <v>225</v>
      </c>
      <c r="H67" s="32">
        <f>IF('ind-tot'!H67=0,"",'ind-tot'!H67/'scores dag 6'!$J67)</f>
      </c>
      <c r="I67" s="32">
        <f>IF('ind-tot'!I67=0,"",'ind-tot'!I67/'scores dag 7'!$J67)</f>
      </c>
      <c r="J67" s="32">
        <f>IF('ind-tot'!J67=0,"",'ind-tot'!J67/'scores dag 8'!$J67)</f>
      </c>
      <c r="K67" s="1">
        <f>'scores dag 1'!J67+'scores dag 2'!J67+'scores dag 3'!J67+'scores dag 4'!J67+'scores dag 5'!J67+'scores dag 6'!J67+'scores dag 7'!J67+'scores dag 8'!J67</f>
        <v>30</v>
      </c>
      <c r="L67" s="6">
        <f>'ind-tot'!L67</f>
        <v>6233</v>
      </c>
      <c r="M67" s="4">
        <f t="shared" si="24"/>
        <v>207.76666666666668</v>
      </c>
      <c r="O67">
        <f t="shared" si="25"/>
        <v>60496</v>
      </c>
      <c r="P67" t="str">
        <f t="shared" si="26"/>
        <v>R. Verboon</v>
      </c>
      <c r="Q67">
        <f t="shared" si="27"/>
        <v>30</v>
      </c>
      <c r="R67" s="5">
        <f t="shared" si="28"/>
        <v>6233</v>
      </c>
      <c r="S67" s="4">
        <f t="shared" si="29"/>
        <v>207.76666666666668</v>
      </c>
    </row>
    <row r="68" spans="1:19" ht="12.75">
      <c r="A68" s="1">
        <f>'ind-tot'!A68</f>
        <v>670308</v>
      </c>
      <c r="B68" s="7" t="str">
        <f>'ind-tot'!B68</f>
        <v>L. Oosterwaal</v>
      </c>
      <c r="C68" s="32">
        <f>IF('ind-tot'!C68=0,"",'ind-tot'!C68/'scores dag 1'!$J68)</f>
        <v>166.4</v>
      </c>
      <c r="D68" s="32">
        <f>IF('ind-tot'!D68=0,"",'ind-tot'!D68/'scores dag 2'!$J68)</f>
        <v>200.71428571428572</v>
      </c>
      <c r="E68" s="32">
        <f>IF('ind-tot'!E68=0,"",'ind-tot'!E68/'scores dag 3'!$J68)</f>
        <v>194</v>
      </c>
      <c r="F68" s="32">
        <f>IF('ind-tot'!F68=0,"",'ind-tot'!F68/'scores dag 4'!$J68)</f>
      </c>
      <c r="G68" s="32">
        <f>IF('ind-tot'!G68=0,"",'ind-tot'!G68/'scores dag 5'!$J68)</f>
        <v>192.85714285714286</v>
      </c>
      <c r="H68" s="32">
        <f>IF('ind-tot'!H68=0,"",'ind-tot'!H68/'scores dag 6'!$J68)</f>
        <v>165.28571428571428</v>
      </c>
      <c r="I68" s="32">
        <f>IF('ind-tot'!I68=0,"",'ind-tot'!I68/'scores dag 7'!$J68)</f>
      </c>
      <c r="J68" s="32">
        <f>IF('ind-tot'!J68=0,"",'ind-tot'!J68/'scores dag 8'!$J68)</f>
      </c>
      <c r="K68" s="1">
        <f>'scores dag 1'!J68+'scores dag 2'!J68+'scores dag 3'!J68+'scores dag 4'!J68+'scores dag 5'!J68+'scores dag 6'!J68+'scores dag 7'!J68+'scores dag 8'!J68</f>
        <v>27</v>
      </c>
      <c r="L68" s="6">
        <f>'ind-tot'!L68</f>
        <v>4938</v>
      </c>
      <c r="M68" s="4">
        <f t="shared" si="24"/>
        <v>182.88888888888889</v>
      </c>
      <c r="O68">
        <f t="shared" si="25"/>
        <v>670308</v>
      </c>
      <c r="P68" t="str">
        <f t="shared" si="26"/>
        <v>L. Oosterwaal</v>
      </c>
      <c r="Q68">
        <f t="shared" si="27"/>
        <v>27</v>
      </c>
      <c r="R68" s="5">
        <f t="shared" si="28"/>
        <v>4938</v>
      </c>
      <c r="S68" s="4">
        <f t="shared" si="29"/>
        <v>182.88888888888889</v>
      </c>
    </row>
    <row r="69" spans="1:19" ht="12.75">
      <c r="A69" s="1">
        <f>'ind-tot'!A69</f>
        <v>261785</v>
      </c>
      <c r="B69" s="7" t="str">
        <f>'ind-tot'!B69</f>
        <v>H W MacDeakin</v>
      </c>
      <c r="C69" s="32">
        <f>IF('ind-tot'!C69=0,"",'ind-tot'!C69/'scores dag 1'!$J69)</f>
        <v>181.6</v>
      </c>
      <c r="D69" s="32">
        <f>IF('ind-tot'!D69=0,"",'ind-tot'!D69/'scores dag 2'!$J69)</f>
        <v>203.83333333333334</v>
      </c>
      <c r="E69" s="32">
        <f>IF('ind-tot'!E69=0,"",'ind-tot'!E69/'scores dag 3'!$J69)</f>
        <v>220</v>
      </c>
      <c r="F69" s="32">
        <f>IF('ind-tot'!F69=0,"",'ind-tot'!F69/'scores dag 4'!$J69)</f>
        <v>204.2</v>
      </c>
      <c r="G69" s="32">
        <f>IF('ind-tot'!G69=0,"",'ind-tot'!G69/'scores dag 5'!$J69)</f>
        <v>158</v>
      </c>
      <c r="H69" s="32">
        <f>IF('ind-tot'!H69=0,"",'ind-tot'!H69/'scores dag 6'!$J69)</f>
        <v>185.57142857142858</v>
      </c>
      <c r="I69" s="32">
        <f>IF('ind-tot'!I69=0,"",'ind-tot'!I69/'scores dag 7'!$J69)</f>
      </c>
      <c r="J69" s="32">
        <f>IF('ind-tot'!J69=0,"",'ind-tot'!J69/'scores dag 8'!$J69)</f>
      </c>
      <c r="K69" s="1">
        <f>'scores dag 1'!J69+'scores dag 2'!J69+'scores dag 3'!J69+'scores dag 4'!J69+'scores dag 5'!J69+'scores dag 6'!J69+'scores dag 7'!J69+'scores dag 8'!J69</f>
        <v>26</v>
      </c>
      <c r="L69" s="6">
        <f>'ind-tot'!L69</f>
        <v>5049</v>
      </c>
      <c r="M69" s="4">
        <f t="shared" si="24"/>
        <v>194.19230769230768</v>
      </c>
      <c r="O69">
        <f t="shared" si="25"/>
        <v>261785</v>
      </c>
      <c r="P69" t="str">
        <f t="shared" si="26"/>
        <v>H W MacDeakin</v>
      </c>
      <c r="Q69">
        <f t="shared" si="27"/>
        <v>26</v>
      </c>
      <c r="R69" s="5">
        <f t="shared" si="28"/>
        <v>5049</v>
      </c>
      <c r="S69" s="4">
        <f t="shared" si="29"/>
        <v>194.19230769230768</v>
      </c>
    </row>
    <row r="70" spans="1:19" ht="12.75">
      <c r="A70" s="1">
        <f>'ind-tot'!A70</f>
        <v>494658</v>
      </c>
      <c r="B70" s="7" t="str">
        <f>'ind-tot'!B70</f>
        <v>S Kremer</v>
      </c>
      <c r="C70" s="32">
        <f>IF('ind-tot'!C70=0,"",'ind-tot'!C70/'scores dag 1'!$J70)</f>
        <v>171.6</v>
      </c>
      <c r="D70" s="32">
        <f>IF('ind-tot'!D70=0,"",'ind-tot'!D70/'scores dag 2'!$J70)</f>
        <v>191</v>
      </c>
      <c r="E70" s="32">
        <f>IF('ind-tot'!E70=0,"",'ind-tot'!E70/'scores dag 3'!$J70)</f>
        <v>209.42857142857142</v>
      </c>
      <c r="F70" s="32">
        <f>IF('ind-tot'!F70=0,"",'ind-tot'!F70/'scores dag 4'!$J70)</f>
        <v>197.83333333333334</v>
      </c>
      <c r="G70" s="32">
        <f>IF('ind-tot'!G70=0,"",'ind-tot'!G70/'scores dag 5'!$J70)</f>
        <v>199.85714285714286</v>
      </c>
      <c r="H70" s="32">
        <f>IF('ind-tot'!H70=0,"",'ind-tot'!H70/'scores dag 6'!$J70)</f>
        <v>186.71428571428572</v>
      </c>
      <c r="I70" s="32">
        <f>IF('ind-tot'!I70=0,"",'ind-tot'!I70/'scores dag 7'!$J70)</f>
      </c>
      <c r="J70" s="32">
        <f>IF('ind-tot'!J70=0,"",'ind-tot'!J70/'scores dag 8'!$J70)</f>
      </c>
      <c r="K70" s="1">
        <f>'scores dag 1'!J70+'scores dag 2'!J70+'scores dag 3'!J70+'scores dag 4'!J70+'scores dag 5'!J70+'scores dag 6'!J70+'scores dag 7'!J70+'scores dag 8'!J70</f>
        <v>35</v>
      </c>
      <c r="L70" s="6">
        <f>'ind-tot'!L70</f>
        <v>6790</v>
      </c>
      <c r="M70" s="4">
        <f>IF(L70=0,"",L70/K70)</f>
        <v>194</v>
      </c>
      <c r="O70">
        <f t="shared" si="25"/>
        <v>494658</v>
      </c>
      <c r="P70" t="str">
        <f t="shared" si="26"/>
        <v>S Kremer</v>
      </c>
      <c r="Q70">
        <f t="shared" si="27"/>
        <v>35</v>
      </c>
      <c r="R70" s="5">
        <f t="shared" si="28"/>
        <v>6790</v>
      </c>
      <c r="S70" s="4">
        <f t="shared" si="29"/>
        <v>194</v>
      </c>
    </row>
    <row r="71" spans="1:19" ht="12.75">
      <c r="A71" s="1">
        <f>'ind-tot'!A71</f>
        <v>91642</v>
      </c>
      <c r="B71" s="7" t="str">
        <f>'ind-tot'!B71</f>
        <v>P Broekmans</v>
      </c>
      <c r="C71" s="32">
        <f>IF('ind-tot'!C71=0,"",'ind-tot'!C71/'scores dag 1'!$J71)</f>
        <v>169</v>
      </c>
      <c r="D71" s="32">
        <f>IF('ind-tot'!D71=0,"",'ind-tot'!D71/'scores dag 2'!$J71)</f>
        <v>215.75</v>
      </c>
      <c r="E71" s="32">
        <f>IF('ind-tot'!E71=0,"",'ind-tot'!E71/'scores dag 3'!$J71)</f>
        <v>166.5</v>
      </c>
      <c r="F71" s="32">
        <f>IF('ind-tot'!F71=0,"",'ind-tot'!F71/'scores dag 4'!$J71)</f>
        <v>209.8</v>
      </c>
      <c r="G71" s="32">
        <f>IF('ind-tot'!G71=0,"",'ind-tot'!G71/'scores dag 5'!$J71)</f>
        <v>184.2</v>
      </c>
      <c r="H71" s="32">
        <f>IF('ind-tot'!H71=0,"",'ind-tot'!H71/'scores dag 6'!$J71)</f>
      </c>
      <c r="I71" s="32">
        <f>IF('ind-tot'!I71=0,"",'ind-tot'!I71/'scores dag 7'!$J71)</f>
      </c>
      <c r="J71" s="32">
        <f>IF('ind-tot'!J71=0,"",'ind-tot'!J71/'scores dag 8'!$J71)</f>
      </c>
      <c r="K71" s="1">
        <f>'scores dag 1'!J71+'scores dag 2'!J71+'scores dag 3'!J71+'scores dag 4'!J71+'scores dag 5'!J71+'scores dag 6'!J71+'scores dag 7'!J71+'scores dag 8'!J71</f>
        <v>19</v>
      </c>
      <c r="L71" s="6">
        <f>'ind-tot'!L71</f>
        <v>3673</v>
      </c>
      <c r="M71" s="4">
        <f>IF(L71=0,"",L71/K71)</f>
        <v>193.31578947368422</v>
      </c>
      <c r="O71">
        <f t="shared" si="25"/>
        <v>91642</v>
      </c>
      <c r="P71" t="str">
        <f t="shared" si="26"/>
        <v>P Broekmans</v>
      </c>
      <c r="Q71">
        <f t="shared" si="27"/>
        <v>19</v>
      </c>
      <c r="R71" s="5">
        <f t="shared" si="28"/>
        <v>3673</v>
      </c>
      <c r="S71" s="4">
        <f t="shared" si="29"/>
        <v>193.31578947368422</v>
      </c>
    </row>
    <row r="72" spans="1:19" ht="12.75">
      <c r="A72" s="1">
        <f>'ind-tot'!A72</f>
        <v>1021125</v>
      </c>
      <c r="B72" s="7" t="str">
        <f>'ind-tot'!B72</f>
        <v>N Walraven</v>
      </c>
      <c r="C72" s="32">
        <f>IF('ind-tot'!C72=0,"",'ind-tot'!C72/'scores dag 1'!$J72)</f>
        <v>137.33333333333334</v>
      </c>
      <c r="D72" s="32">
        <f>IF('ind-tot'!D72=0,"",'ind-tot'!D72/'scores dag 2'!$J72)</f>
        <v>191.6</v>
      </c>
      <c r="E72" s="32">
        <f>IF('ind-tot'!E72=0,"",'ind-tot'!E72/'scores dag 3'!$J72)</f>
        <v>216.28571428571428</v>
      </c>
      <c r="F72" s="32">
        <f>IF('ind-tot'!F72=0,"",'ind-tot'!F72/'scores dag 4'!$J72)</f>
        <v>198.83333333333334</v>
      </c>
      <c r="G72" s="32">
        <f>IF('ind-tot'!G72=0,"",'ind-tot'!G72/'scores dag 5'!$J72)</f>
      </c>
      <c r="H72" s="32">
        <f>IF('ind-tot'!H72=0,"",'ind-tot'!H72/'scores dag 6'!$J72)</f>
      </c>
      <c r="I72" s="32">
        <f>IF('ind-tot'!I72=0,"",'ind-tot'!I72/'scores dag 7'!$J72)</f>
      </c>
      <c r="J72" s="32">
        <f>IF('ind-tot'!J72=0,"",'ind-tot'!J72/'scores dag 8'!$J72)</f>
      </c>
      <c r="K72" s="1">
        <f>'scores dag 1'!J72+'scores dag 2'!J72+'scores dag 3'!J72+'scores dag 4'!J72+'scores dag 5'!J72+'scores dag 6'!J72+'scores dag 7'!J72+'scores dag 8'!J72</f>
        <v>21</v>
      </c>
      <c r="L72" s="6">
        <f>'ind-tot'!L72</f>
        <v>4077</v>
      </c>
      <c r="M72" s="4">
        <f t="shared" si="24"/>
        <v>194.14285714285714</v>
      </c>
      <c r="O72">
        <f t="shared" si="25"/>
        <v>1021125</v>
      </c>
      <c r="P72" t="str">
        <f t="shared" si="26"/>
        <v>N Walraven</v>
      </c>
      <c r="Q72">
        <f t="shared" si="27"/>
        <v>21</v>
      </c>
      <c r="R72" s="5">
        <f t="shared" si="28"/>
        <v>4077</v>
      </c>
      <c r="S72" s="4">
        <f t="shared" si="29"/>
        <v>194.14285714285714</v>
      </c>
    </row>
    <row r="74" spans="1:13" ht="12.75">
      <c r="A74" s="1">
        <f>'ind-tot'!A74</f>
        <v>0</v>
      </c>
      <c r="B74" s="7">
        <f>'ind-tot'!B74</f>
        <v>0</v>
      </c>
      <c r="C74" s="32">
        <f>IF('ind-tot'!C74=0,"",'ind-tot'!C74/'scores dag 1'!$J74)</f>
      </c>
      <c r="D74" s="32">
        <f>IF('ind-tot'!D74=0,"",'ind-tot'!D74/'scores dag 2'!$J74)</f>
      </c>
      <c r="E74" s="32">
        <f>IF('ind-tot'!E74=0,"",'ind-tot'!E74/'scores dag 3'!$J74)</f>
      </c>
      <c r="F74" s="32">
        <f>IF('ind-tot'!F74=0,"",'ind-tot'!F74/'scores dag 4'!$J74)</f>
      </c>
      <c r="G74" s="32">
        <f>IF('ind-tot'!G74=0,"",'ind-tot'!G74/'scores dag 5'!$J74)</f>
      </c>
      <c r="H74" s="32">
        <f>IF('ind-tot'!H74=0,"",'ind-tot'!H74/'scores dag 6'!$J74)</f>
      </c>
      <c r="I74" s="32">
        <f>IF('ind-tot'!I74=0,"",'ind-tot'!I74/'scores dag 7'!$J74)</f>
      </c>
      <c r="J74" s="32">
        <f>IF('ind-tot'!J74=0,"",'ind-tot'!J74/'scores dag 8'!$J74)</f>
      </c>
      <c r="K74" s="1">
        <f>'scores dag 1'!J74+'scores dag 2'!J74+'scores dag 3'!J74+'scores dag 4'!J74+'scores dag 5'!J74+'scores dag 6'!J74+'scores dag 7'!J74+'scores dag 8'!J74</f>
        <v>0</v>
      </c>
      <c r="L74" s="6">
        <f>'ind-tot'!L74</f>
        <v>0</v>
      </c>
      <c r="M74" s="4">
        <f t="shared" si="24"/>
      </c>
    </row>
    <row r="75" spans="4:10" ht="12.75">
      <c r="D75" s="21"/>
      <c r="E75" s="21"/>
      <c r="F75" s="21"/>
      <c r="G75" s="21"/>
      <c r="H75" s="21"/>
      <c r="I75" s="21"/>
      <c r="J75" s="21"/>
    </row>
    <row r="76" spans="4:13" ht="12.75">
      <c r="D76" s="21"/>
      <c r="E76" s="21"/>
      <c r="F76" s="21"/>
      <c r="G76" s="21"/>
      <c r="H76" s="21"/>
      <c r="I76" s="21"/>
      <c r="J76" s="21"/>
      <c r="K76" s="22">
        <f>SUM(K65:K74)</f>
        <v>210</v>
      </c>
      <c r="L76" s="33">
        <f>SUM(L65:L74)</f>
        <v>40589</v>
      </c>
      <c r="M76" s="23">
        <f>L76/K76</f>
        <v>193.28095238095239</v>
      </c>
    </row>
    <row r="77" spans="4:13" ht="12.75">
      <c r="D77" s="21"/>
      <c r="E77" s="21"/>
      <c r="F77" s="21"/>
      <c r="G77" s="21"/>
      <c r="H77" s="21"/>
      <c r="I77" s="21"/>
      <c r="J77" s="21"/>
      <c r="K77" s="1"/>
      <c r="L77" s="3"/>
      <c r="M77" s="1"/>
    </row>
    <row r="78" spans="4:13" ht="12.75">
      <c r="D78" s="21"/>
      <c r="E78" s="21"/>
      <c r="F78" s="21"/>
      <c r="G78" s="21"/>
      <c r="H78" s="21"/>
      <c r="I78" s="21"/>
      <c r="J78" s="21"/>
      <c r="K78" s="1"/>
      <c r="L78" s="3"/>
      <c r="M78" s="1"/>
    </row>
    <row r="79" spans="1:13" ht="12.75">
      <c r="A79" s="110" t="s">
        <v>116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2"/>
    </row>
    <row r="80" spans="1:19" ht="12.75">
      <c r="A80" s="1">
        <f>'ind-tot'!A80</f>
        <v>626716</v>
      </c>
      <c r="B80" s="7" t="str">
        <f>'ind-tot'!B80</f>
        <v>D.C. Knijff</v>
      </c>
      <c r="C80" s="32">
        <f>IF('ind-tot'!C80=0,"",'ind-tot'!C80/'scores dag 1'!$J80)</f>
      </c>
      <c r="D80" s="32">
        <f>IF('ind-tot'!D80=0,"",'ind-tot'!D80/'scores dag 2'!$J80)</f>
      </c>
      <c r="E80" s="32">
        <f>IF('ind-tot'!E80=0,"",'ind-tot'!E80/'scores dag 3'!$J80)</f>
      </c>
      <c r="F80" s="32">
        <f>IF('ind-tot'!F80=0,"",'ind-tot'!F80/'scores dag 4'!$J80)</f>
      </c>
      <c r="G80" s="32">
        <f>IF('ind-tot'!G80=0,"",'ind-tot'!G80/'scores dag 5'!$J80)</f>
      </c>
      <c r="H80" s="32">
        <f>IF('ind-tot'!H80=0,"",'ind-tot'!H80/'scores dag 6'!$J80)</f>
      </c>
      <c r="I80" s="32">
        <f>IF('ind-tot'!I80=0,"",'ind-tot'!I80/'scores dag 7'!$J80)</f>
        <v>104</v>
      </c>
      <c r="J80" s="32">
        <f>IF('ind-tot'!J80=0,"",'ind-tot'!J80/'scores dag 8'!$J80)</f>
      </c>
      <c r="K80" s="1">
        <f>'scores dag 1'!J80+'scores dag 2'!J80+'scores dag 3'!J80+'scores dag 4'!J80+'scores dag 5'!J80+'scores dag 6'!J80+'scores dag 7'!J80+'scores dag 8'!J80</f>
        <v>1</v>
      </c>
      <c r="L80" s="6">
        <f>'ind-tot'!L80</f>
        <v>104</v>
      </c>
      <c r="M80" s="4">
        <f aca="true" t="shared" si="30" ref="M80:M89">IF(L80=0,"",L80/K80)</f>
        <v>104</v>
      </c>
      <c r="O80">
        <f aca="true" t="shared" si="31" ref="O80:O88">A80</f>
        <v>626716</v>
      </c>
      <c r="P80" t="str">
        <f aca="true" t="shared" si="32" ref="P80:P88">B80</f>
        <v>D.C. Knijff</v>
      </c>
      <c r="Q80">
        <f aca="true" t="shared" si="33" ref="Q80:Q88">K80</f>
        <v>1</v>
      </c>
      <c r="R80" s="5">
        <f aca="true" t="shared" si="34" ref="R80:R88">L80</f>
        <v>104</v>
      </c>
      <c r="S80" s="4">
        <f aca="true" t="shared" si="35" ref="S80:S88">M80</f>
        <v>104</v>
      </c>
    </row>
    <row r="81" spans="1:19" ht="12.75">
      <c r="A81" s="1">
        <f>'ind-tot'!A81</f>
        <v>398772</v>
      </c>
      <c r="B81" s="7" t="str">
        <f>'ind-tot'!B81</f>
        <v>M Colijn</v>
      </c>
      <c r="C81" s="32">
        <f>IF('ind-tot'!C81=0,"",'ind-tot'!C81/'scores dag 1'!$J81)</f>
        <v>180.5</v>
      </c>
      <c r="D81" s="32">
        <f>IF('ind-tot'!D81=0,"",'ind-tot'!D81/'scores dag 2'!$J81)</f>
        <v>206.14285714285714</v>
      </c>
      <c r="E81" s="32">
        <f>IF('ind-tot'!E81=0,"",'ind-tot'!E81/'scores dag 3'!$J81)</f>
        <v>181.4</v>
      </c>
      <c r="F81" s="32">
        <f>IF('ind-tot'!F81=0,"",'ind-tot'!F81/'scores dag 4'!$J81)</f>
        <v>213.42857142857142</v>
      </c>
      <c r="G81" s="32">
        <f>IF('ind-tot'!G81=0,"",'ind-tot'!G81/'scores dag 5'!$J81)</f>
        <v>186</v>
      </c>
      <c r="H81" s="32">
        <f>IF('ind-tot'!H81=0,"",'ind-tot'!H81/'scores dag 6'!$J81)</f>
        <v>188.66666666666666</v>
      </c>
      <c r="I81" s="32">
        <f>IF('ind-tot'!I81=0,"",'ind-tot'!I81/'scores dag 7'!$J81)</f>
        <v>164</v>
      </c>
      <c r="J81" s="32">
        <f>IF('ind-tot'!J81=0,"",'ind-tot'!J81/'scores dag 8'!$J81)</f>
        <v>171</v>
      </c>
      <c r="K81" s="1">
        <f>'scores dag 1'!J81+'scores dag 2'!J81+'scores dag 3'!J81+'scores dag 4'!J81+'scores dag 5'!J81+'scores dag 6'!J81+'scores dag 7'!J81+'scores dag 8'!J81</f>
        <v>35</v>
      </c>
      <c r="L81" s="6">
        <f>'ind-tot'!L81</f>
        <v>6695</v>
      </c>
      <c r="M81" s="4">
        <f t="shared" si="30"/>
        <v>191.28571428571428</v>
      </c>
      <c r="O81">
        <f t="shared" si="31"/>
        <v>398772</v>
      </c>
      <c r="P81" t="str">
        <f t="shared" si="32"/>
        <v>M Colijn</v>
      </c>
      <c r="Q81">
        <f t="shared" si="33"/>
        <v>35</v>
      </c>
      <c r="R81" s="5">
        <f t="shared" si="34"/>
        <v>6695</v>
      </c>
      <c r="S81" s="4">
        <f t="shared" si="35"/>
        <v>191.28571428571428</v>
      </c>
    </row>
    <row r="82" spans="1:19" ht="12.75">
      <c r="A82" s="1">
        <f>'ind-tot'!A82</f>
        <v>739642</v>
      </c>
      <c r="B82" s="7" t="str">
        <f>'ind-tot'!B82</f>
        <v>M. de Jong</v>
      </c>
      <c r="C82" s="32">
        <f>IF('ind-tot'!C82=0,"",'ind-tot'!C82/'scores dag 1'!$J82)</f>
        <v>186.25</v>
      </c>
      <c r="D82" s="32">
        <f>IF('ind-tot'!D82=0,"",'ind-tot'!D82/'scores dag 2'!$J82)</f>
        <v>213.71428571428572</v>
      </c>
      <c r="E82" s="32">
        <f>IF('ind-tot'!E82=0,"",'ind-tot'!E82/'scores dag 3'!$J82)</f>
      </c>
      <c r="F82" s="32">
        <f>IF('ind-tot'!F82=0,"",'ind-tot'!F82/'scores dag 4'!$J82)</f>
      </c>
      <c r="G82" s="32">
        <f>IF('ind-tot'!G82=0,"",'ind-tot'!G82/'scores dag 5'!$J82)</f>
        <v>207.75</v>
      </c>
      <c r="H82" s="32">
        <f>IF('ind-tot'!H82=0,"",'ind-tot'!H82/'scores dag 6'!$J82)</f>
        <v>157.33333333333334</v>
      </c>
      <c r="I82" s="32">
        <f>IF('ind-tot'!I82=0,"",'ind-tot'!I82/'scores dag 7'!$J82)</f>
      </c>
      <c r="J82" s="32">
        <f>IF('ind-tot'!J82=0,"",'ind-tot'!J82/'scores dag 8'!$J82)</f>
      </c>
      <c r="K82" s="1">
        <f>'scores dag 1'!J82+'scores dag 2'!J82+'scores dag 3'!J82+'scores dag 4'!J82+'scores dag 5'!J82+'scores dag 6'!J82+'scores dag 7'!J82+'scores dag 8'!J82</f>
        <v>18</v>
      </c>
      <c r="L82" s="6">
        <f>'ind-tot'!L82</f>
        <v>3544</v>
      </c>
      <c r="M82" s="4">
        <f t="shared" si="30"/>
        <v>196.88888888888889</v>
      </c>
      <c r="O82">
        <f t="shared" si="31"/>
        <v>739642</v>
      </c>
      <c r="P82" t="str">
        <f t="shared" si="32"/>
        <v>M. de Jong</v>
      </c>
      <c r="Q82">
        <f t="shared" si="33"/>
        <v>18</v>
      </c>
      <c r="R82" s="5">
        <f t="shared" si="34"/>
        <v>3544</v>
      </c>
      <c r="S82" s="4">
        <f t="shared" si="35"/>
        <v>196.88888888888889</v>
      </c>
    </row>
    <row r="83" spans="1:19" ht="12.75">
      <c r="A83" s="1">
        <f>'ind-tot'!A83</f>
        <v>739634</v>
      </c>
      <c r="B83" s="7" t="str">
        <f>'ind-tot'!B83</f>
        <v>M. de Jong</v>
      </c>
      <c r="C83" s="32">
        <f>IF('ind-tot'!C83=0,"",'ind-tot'!C83/'scores dag 1'!$J83)</f>
      </c>
      <c r="D83" s="32">
        <f>IF('ind-tot'!D83=0,"",'ind-tot'!D83/'scores dag 2'!$J83)</f>
      </c>
      <c r="E83" s="32">
        <f>IF('ind-tot'!E83=0,"",'ind-tot'!E83/'scores dag 3'!$J83)</f>
        <v>186.75</v>
      </c>
      <c r="F83" s="32">
        <f>IF('ind-tot'!F83=0,"",'ind-tot'!F83/'scores dag 4'!$J83)</f>
        <v>204.28571428571428</v>
      </c>
      <c r="G83" s="32">
        <f>IF('ind-tot'!G83=0,"",'ind-tot'!G83/'scores dag 5'!$J83)</f>
        <v>198</v>
      </c>
      <c r="H83" s="32">
        <f>IF('ind-tot'!H83=0,"",'ind-tot'!H83/'scores dag 6'!$J83)</f>
        <v>206.85714285714286</v>
      </c>
      <c r="I83" s="32">
        <f>IF('ind-tot'!I83=0,"",'ind-tot'!I83/'scores dag 7'!$J83)</f>
        <v>195</v>
      </c>
      <c r="J83" s="32">
        <f>IF('ind-tot'!J83=0,"",'ind-tot'!J83/'scores dag 8'!$J83)</f>
        <v>186.33333333333334</v>
      </c>
      <c r="K83" s="1">
        <f>'scores dag 1'!J83+'scores dag 2'!J83+'scores dag 3'!J83+'scores dag 4'!J83+'scores dag 5'!J83+'scores dag 6'!J83+'scores dag 7'!J83+'scores dag 8'!J83</f>
        <v>31</v>
      </c>
      <c r="L83" s="6">
        <f>'ind-tot'!L83</f>
        <v>6111</v>
      </c>
      <c r="M83" s="4">
        <f t="shared" si="30"/>
        <v>197.1290322580645</v>
      </c>
      <c r="O83">
        <f t="shared" si="31"/>
        <v>739634</v>
      </c>
      <c r="P83" t="str">
        <f t="shared" si="32"/>
        <v>M. de Jong</v>
      </c>
      <c r="Q83">
        <f t="shared" si="33"/>
        <v>31</v>
      </c>
      <c r="R83" s="5">
        <f t="shared" si="34"/>
        <v>6111</v>
      </c>
      <c r="S83" s="4">
        <f t="shared" si="35"/>
        <v>197.1290322580645</v>
      </c>
    </row>
    <row r="84" spans="1:19" ht="12.75">
      <c r="A84" s="1">
        <f>'ind-tot'!A84</f>
        <v>408778</v>
      </c>
      <c r="B84" s="7" t="str">
        <f>'ind-tot'!B84</f>
        <v>N.A. den Breejen</v>
      </c>
      <c r="C84" s="32">
        <f>IF('ind-tot'!C84=0,"",'ind-tot'!C84/'scores dag 1'!$J84)</f>
        <v>169</v>
      </c>
      <c r="D84" s="32">
        <f>IF('ind-tot'!D84=0,"",'ind-tot'!D84/'scores dag 2'!$J84)</f>
        <v>166</v>
      </c>
      <c r="E84" s="32">
        <f>IF('ind-tot'!E84=0,"",'ind-tot'!E84/'scores dag 3'!$J84)</f>
        <v>210.4</v>
      </c>
      <c r="F84" s="32">
        <f>IF('ind-tot'!F84=0,"",'ind-tot'!F84/'scores dag 4'!$J84)</f>
        <v>194.33333333333334</v>
      </c>
      <c r="G84" s="32">
        <f>IF('ind-tot'!G84=0,"",'ind-tot'!G84/'scores dag 5'!$J84)</f>
        <v>214.75</v>
      </c>
      <c r="H84" s="32">
        <f>IF('ind-tot'!H84=0,"",'ind-tot'!H84/'scores dag 6'!$J84)</f>
      </c>
      <c r="I84" s="32">
        <f>IF('ind-tot'!I84=0,"",'ind-tot'!I84/'scores dag 7'!$J84)</f>
      </c>
      <c r="J84" s="32">
        <f>IF('ind-tot'!J84=0,"",'ind-tot'!J84/'scores dag 8'!$J84)</f>
      </c>
      <c r="K84" s="1">
        <f>'scores dag 1'!J84+'scores dag 2'!J84+'scores dag 3'!J84+'scores dag 4'!J84+'scores dag 5'!J84+'scores dag 6'!J84+'scores dag 7'!J84+'scores dag 8'!J84</f>
        <v>16</v>
      </c>
      <c r="L84" s="6">
        <f>'ind-tot'!L84</f>
        <v>3167</v>
      </c>
      <c r="M84" s="4">
        <f t="shared" si="30"/>
        <v>197.9375</v>
      </c>
      <c r="O84">
        <f t="shared" si="31"/>
        <v>408778</v>
      </c>
      <c r="P84" t="str">
        <f t="shared" si="32"/>
        <v>N.A. den Breejen</v>
      </c>
      <c r="Q84">
        <f t="shared" si="33"/>
        <v>16</v>
      </c>
      <c r="R84" s="5">
        <f t="shared" si="34"/>
        <v>3167</v>
      </c>
      <c r="S84" s="4">
        <f t="shared" si="35"/>
        <v>197.9375</v>
      </c>
    </row>
    <row r="85" spans="1:19" ht="12.75">
      <c r="A85" s="1">
        <f>'ind-tot'!A85</f>
        <v>981451</v>
      </c>
      <c r="B85" s="7" t="str">
        <f>'ind-tot'!B85</f>
        <v>P R I Oranje</v>
      </c>
      <c r="C85" s="32">
        <f>IF('ind-tot'!C85=0,"",'ind-tot'!C85/'scores dag 1'!$J85)</f>
        <v>175.25</v>
      </c>
      <c r="D85" s="32">
        <f>IF('ind-tot'!D85=0,"",'ind-tot'!D85/'scores dag 2'!$J85)</f>
        <v>189.66666666666666</v>
      </c>
      <c r="E85" s="32">
        <f>IF('ind-tot'!E85=0,"",'ind-tot'!E85/'scores dag 3'!$J85)</f>
        <v>145</v>
      </c>
      <c r="F85" s="32">
        <f>IF('ind-tot'!F85=0,"",'ind-tot'!F85/'scores dag 4'!$J85)</f>
        <v>200</v>
      </c>
      <c r="G85" s="32">
        <f>IF('ind-tot'!G85=0,"",'ind-tot'!G85/'scores dag 5'!$J85)</f>
        <v>199.5</v>
      </c>
      <c r="H85" s="32">
        <f>IF('ind-tot'!H85=0,"",'ind-tot'!H85/'scores dag 6'!$J85)</f>
        <v>172.33333333333334</v>
      </c>
      <c r="I85" s="32">
        <f>IF('ind-tot'!I85=0,"",'ind-tot'!I85/'scores dag 7'!$J85)</f>
        <v>179.75</v>
      </c>
      <c r="J85" s="32">
        <f>IF('ind-tot'!J85=0,"",'ind-tot'!J85/'scores dag 8'!$J85)</f>
        <v>182.16666666666666</v>
      </c>
      <c r="K85" s="1">
        <f>'scores dag 1'!J85+'scores dag 2'!J85+'scores dag 3'!J85+'scores dag 4'!J85+'scores dag 5'!J85+'scores dag 6'!J85+'scores dag 7'!J85+'scores dag 8'!J85</f>
        <v>29</v>
      </c>
      <c r="L85" s="6">
        <f>'ind-tot'!L85</f>
        <v>5312</v>
      </c>
      <c r="M85" s="4">
        <f t="shared" si="30"/>
        <v>183.17241379310346</v>
      </c>
      <c r="O85">
        <f t="shared" si="31"/>
        <v>981451</v>
      </c>
      <c r="P85" t="str">
        <f t="shared" si="32"/>
        <v>P R I Oranje</v>
      </c>
      <c r="Q85">
        <f t="shared" si="33"/>
        <v>29</v>
      </c>
      <c r="R85" s="5">
        <f t="shared" si="34"/>
        <v>5312</v>
      </c>
      <c r="S85" s="4">
        <f t="shared" si="35"/>
        <v>183.17241379310346</v>
      </c>
    </row>
    <row r="86" spans="1:19" ht="12.75">
      <c r="A86" s="1">
        <f>'ind-tot'!A86</f>
        <v>438758</v>
      </c>
      <c r="B86" s="7" t="str">
        <f>'ind-tot'!B86</f>
        <v>E Koning</v>
      </c>
      <c r="C86" s="32">
        <f>IF('ind-tot'!C86=0,"",'ind-tot'!C86/'scores dag 1'!$J86)</f>
        <v>182.57142857142858</v>
      </c>
      <c r="D86" s="32">
        <f>IF('ind-tot'!D86=0,"",'ind-tot'!D86/'scores dag 2'!$J86)</f>
        <v>194.14285714285714</v>
      </c>
      <c r="E86" s="32">
        <f>IF('ind-tot'!E86=0,"",'ind-tot'!E86/'scores dag 3'!$J86)</f>
        <v>212</v>
      </c>
      <c r="F86" s="32">
        <f>IF('ind-tot'!F86=0,"",'ind-tot'!F86/'scores dag 4'!$J86)</f>
        <v>207.57142857142858</v>
      </c>
      <c r="G86" s="32">
        <f>IF('ind-tot'!G86=0,"",'ind-tot'!G86/'scores dag 5'!$J86)</f>
        <v>231.14285714285714</v>
      </c>
      <c r="H86" s="32">
        <f>IF('ind-tot'!H86=0,"",'ind-tot'!H86/'scores dag 6'!$J86)</f>
        <v>179</v>
      </c>
      <c r="I86" s="32">
        <f>IF('ind-tot'!I86=0,"",'ind-tot'!I86/'scores dag 7'!$J86)</f>
        <v>177.66666666666666</v>
      </c>
      <c r="J86" s="32">
        <f>IF('ind-tot'!J86=0,"",'ind-tot'!J86/'scores dag 8'!$J86)</f>
        <v>202.66666666666666</v>
      </c>
      <c r="K86" s="1">
        <f>'scores dag 1'!J86+'scores dag 2'!J86+'scores dag 3'!J86+'scores dag 4'!J86+'scores dag 5'!J86+'scores dag 6'!J86+'scores dag 7'!J86+'scores dag 8'!J86</f>
        <v>51</v>
      </c>
      <c r="L86" s="6">
        <f>'ind-tot'!L86</f>
        <v>10157</v>
      </c>
      <c r="M86" s="4">
        <f t="shared" si="30"/>
        <v>199.15686274509804</v>
      </c>
      <c r="O86">
        <f t="shared" si="31"/>
        <v>438758</v>
      </c>
      <c r="P86" t="str">
        <f t="shared" si="32"/>
        <v>E Koning</v>
      </c>
      <c r="Q86">
        <f t="shared" si="33"/>
        <v>51</v>
      </c>
      <c r="R86" s="5">
        <f t="shared" si="34"/>
        <v>10157</v>
      </c>
      <c r="S86" s="4">
        <f t="shared" si="35"/>
        <v>199.15686274509804</v>
      </c>
    </row>
    <row r="87" spans="1:19" ht="12.75">
      <c r="A87" s="1">
        <f>'ind-tot'!A87</f>
        <v>696226</v>
      </c>
      <c r="B87" s="7" t="str">
        <f>'ind-tot'!B87</f>
        <v>M Bijman</v>
      </c>
      <c r="C87" s="32">
        <f>IF('ind-tot'!C87=0,"",'ind-tot'!C87/'scores dag 1'!$J87)</f>
        <v>209.57142857142858</v>
      </c>
      <c r="D87" s="32">
        <f>IF('ind-tot'!D87=0,"",'ind-tot'!D87/'scores dag 2'!$J87)</f>
        <v>204.42857142857142</v>
      </c>
      <c r="E87" s="32">
        <f>IF('ind-tot'!E87=0,"",'ind-tot'!E87/'scores dag 3'!$J87)</f>
        <v>207.57142857142858</v>
      </c>
      <c r="F87" s="32">
        <f>IF('ind-tot'!F87=0,"",'ind-tot'!F87/'scores dag 4'!$J87)</f>
        <v>203.4</v>
      </c>
      <c r="G87" s="32">
        <f>IF('ind-tot'!G87=0,"",'ind-tot'!G87/'scores dag 5'!$J87)</f>
        <v>203.14285714285714</v>
      </c>
      <c r="H87" s="32">
        <f>IF('ind-tot'!H87=0,"",'ind-tot'!H87/'scores dag 6'!$J87)</f>
        <v>212.57142857142858</v>
      </c>
      <c r="I87" s="32">
        <f>IF('ind-tot'!I87=0,"",'ind-tot'!I87/'scores dag 7'!$J87)</f>
        <v>185.25</v>
      </c>
      <c r="J87" s="32">
        <f>IF('ind-tot'!J87=0,"",'ind-tot'!J87/'scores dag 8'!$J87)</f>
        <v>196.5</v>
      </c>
      <c r="K87" s="1">
        <f>'scores dag 1'!J87+'scores dag 2'!J87+'scores dag 3'!J87+'scores dag 4'!J87+'scores dag 5'!J87+'scores dag 6'!J87+'scores dag 7'!J87+'scores dag 8'!J87</f>
        <v>48</v>
      </c>
      <c r="L87" s="6">
        <f>'ind-tot'!L87</f>
        <v>9805</v>
      </c>
      <c r="M87" s="4">
        <f t="shared" si="30"/>
        <v>204.27083333333334</v>
      </c>
      <c r="O87">
        <f t="shared" si="31"/>
        <v>696226</v>
      </c>
      <c r="P87" t="str">
        <f t="shared" si="32"/>
        <v>M Bijman</v>
      </c>
      <c r="Q87">
        <f t="shared" si="33"/>
        <v>48</v>
      </c>
      <c r="R87" s="5">
        <f t="shared" si="34"/>
        <v>9805</v>
      </c>
      <c r="S87" s="4">
        <f t="shared" si="35"/>
        <v>204.27083333333334</v>
      </c>
    </row>
    <row r="88" spans="1:19" ht="12.75">
      <c r="A88" s="1">
        <v>11956797</v>
      </c>
      <c r="B88" t="s">
        <v>64</v>
      </c>
      <c r="C88" s="32">
        <f>IF('ind-tot'!C88=0,"",'ind-tot'!C88/'scores dag 1'!$J88)</f>
        <v>193.66666666666666</v>
      </c>
      <c r="D88" s="32">
        <f>IF('ind-tot'!D88=0,"",'ind-tot'!D88/'scores dag 2'!$J88)</f>
      </c>
      <c r="E88" s="32">
        <f>IF('ind-tot'!E88=0,"",'ind-tot'!E88/'scores dag 3'!$J88)</f>
        <v>213.71428571428572</v>
      </c>
      <c r="F88" s="32">
        <f>IF('ind-tot'!F88=0,"",'ind-tot'!F88/'scores dag 4'!$J88)</f>
        <v>172.33333333333334</v>
      </c>
      <c r="G88" s="32">
        <f>IF('ind-tot'!G88=0,"",'ind-tot'!G88/'scores dag 5'!$J88)</f>
        <v>193.42857142857142</v>
      </c>
      <c r="H88" s="32">
        <f>IF('ind-tot'!H88=0,"",'ind-tot'!H88/'scores dag 6'!$J88)</f>
        <v>194.42857142857142</v>
      </c>
      <c r="I88" s="32">
        <f>IF('ind-tot'!I88=0,"",'ind-tot'!I88/'scores dag 7'!$J88)</f>
        <v>178.83333333333334</v>
      </c>
      <c r="J88" s="32">
        <f>IF('ind-tot'!J88=0,"",'ind-tot'!J88/'scores dag 8'!$J88)</f>
        <v>188.2</v>
      </c>
      <c r="K88" s="1">
        <f>'scores dag 1'!J88+'scores dag 2'!J88+'scores dag 3'!J88+'scores dag 4'!J88+'scores dag 5'!J88+'scores dag 6'!J88+'scores dag 7'!J88+'scores dag 8'!J88</f>
        <v>41</v>
      </c>
      <c r="L88" s="6">
        <f>'ind-tot'!L88</f>
        <v>7904</v>
      </c>
      <c r="M88" s="4">
        <f t="shared" si="30"/>
        <v>192.78048780487805</v>
      </c>
      <c r="O88">
        <f t="shared" si="31"/>
        <v>11956797</v>
      </c>
      <c r="P88" t="str">
        <f t="shared" si="32"/>
        <v>S. Baumann</v>
      </c>
      <c r="Q88">
        <f t="shared" si="33"/>
        <v>41</v>
      </c>
      <c r="R88" s="5">
        <f t="shared" si="34"/>
        <v>7904</v>
      </c>
      <c r="S88" s="4">
        <f t="shared" si="35"/>
        <v>192.78048780487805</v>
      </c>
    </row>
    <row r="89" spans="1:13" ht="12.75">
      <c r="A89" s="1">
        <f>'ind-tot'!A89</f>
        <v>0</v>
      </c>
      <c r="B89" s="7">
        <f>'ind-tot'!B89</f>
        <v>0</v>
      </c>
      <c r="C89" s="32">
        <f>IF('ind-tot'!C89=0,"",'ind-tot'!C89/'scores dag 1'!$J89)</f>
      </c>
      <c r="D89" s="32">
        <f>IF('ind-tot'!D89=0,"",'ind-tot'!D89/'scores dag 2'!$J89)</f>
      </c>
      <c r="E89" s="32">
        <f>IF('ind-tot'!E89=0,"",'ind-tot'!E89/'scores dag 3'!$J89)</f>
      </c>
      <c r="F89" s="32">
        <f>IF('ind-tot'!F89=0,"",'ind-tot'!F89/'scores dag 4'!$J89)</f>
      </c>
      <c r="G89" s="32">
        <f>IF('ind-tot'!G89=0,"",'ind-tot'!G89/'scores dag 5'!$J89)</f>
      </c>
      <c r="H89" s="32">
        <f>IF('ind-tot'!H89=0,"",'ind-tot'!H89/'scores dag 6'!$J89)</f>
      </c>
      <c r="I89" s="32">
        <f>IF('ind-tot'!I89=0,"",'ind-tot'!I89/'scores dag 7'!$J89)</f>
      </c>
      <c r="J89" s="32">
        <f>IF('ind-tot'!J89=0,"",'ind-tot'!J89/'scores dag 8'!$J89)</f>
      </c>
      <c r="K89" s="1">
        <f>'scores dag 1'!J89+'scores dag 2'!J89+'scores dag 3'!J89+'scores dag 4'!J89+'scores dag 5'!J89+'scores dag 6'!J89+'scores dag 7'!J89+'scores dag 8'!J89</f>
        <v>0</v>
      </c>
      <c r="L89" s="6">
        <f>'ind-tot'!L89</f>
        <v>0</v>
      </c>
      <c r="M89" s="4">
        <f t="shared" si="30"/>
      </c>
    </row>
    <row r="90" spans="1:13" ht="12.75">
      <c r="A90" s="1"/>
      <c r="D90" s="21"/>
      <c r="E90" s="21"/>
      <c r="F90" s="21"/>
      <c r="G90" s="21"/>
      <c r="H90" s="21"/>
      <c r="I90" s="21"/>
      <c r="J90" s="21"/>
      <c r="K90" s="1"/>
      <c r="L90" s="3"/>
      <c r="M90" s="2"/>
    </row>
    <row r="91" spans="4:13" ht="12.75">
      <c r="D91" s="21"/>
      <c r="E91" s="21"/>
      <c r="F91" s="21"/>
      <c r="G91" s="21"/>
      <c r="H91" s="21"/>
      <c r="I91" s="21"/>
      <c r="J91" s="21"/>
      <c r="K91" s="22">
        <f>SUM(K80:K90)</f>
        <v>270</v>
      </c>
      <c r="L91" s="29">
        <f>SUM(L80:L90)</f>
        <v>52799</v>
      </c>
      <c r="M91" s="23">
        <f>L91/K91</f>
        <v>195.55185185185186</v>
      </c>
    </row>
    <row r="92" spans="4:13" ht="12.75">
      <c r="D92" s="21"/>
      <c r="E92" s="21"/>
      <c r="F92" s="21"/>
      <c r="G92" s="21"/>
      <c r="H92" s="21"/>
      <c r="I92" s="21"/>
      <c r="J92" s="21"/>
      <c r="K92" s="1"/>
      <c r="L92" s="3"/>
      <c r="M92" s="1"/>
    </row>
    <row r="93" spans="4:13" ht="12.75">
      <c r="D93" s="21"/>
      <c r="E93" s="21"/>
      <c r="F93" s="21"/>
      <c r="G93" s="21"/>
      <c r="H93" s="21"/>
      <c r="I93" s="21"/>
      <c r="J93" s="21"/>
      <c r="K93" s="1"/>
      <c r="L93" s="3"/>
      <c r="M93" s="1"/>
    </row>
    <row r="94" spans="1:13" ht="12.75">
      <c r="A94" s="110" t="s">
        <v>61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2"/>
    </row>
    <row r="95" spans="1:19" ht="12.75">
      <c r="A95" s="1">
        <f>'ind-tot'!A95</f>
        <v>697397</v>
      </c>
      <c r="B95" s="7" t="str">
        <f>'ind-tot'!B95</f>
        <v>B Bijman</v>
      </c>
      <c r="C95" s="32">
        <f>IF('ind-tot'!C95=0,"",'ind-tot'!C95/'scores dag 1'!$J95)</f>
        <v>186.6</v>
      </c>
      <c r="D95" s="32">
        <f>IF('ind-tot'!D95=0,"",'ind-tot'!D95/'scores dag 2'!$J95)</f>
        <v>221.5</v>
      </c>
      <c r="E95" s="32">
        <f>IF('ind-tot'!E95=0,"",'ind-tot'!E95/'scores dag 3'!$J95)</f>
        <v>237</v>
      </c>
      <c r="F95" s="32">
        <f>IF('ind-tot'!F95=0,"",'ind-tot'!F95/'scores dag 4'!$J95)</f>
        <v>202</v>
      </c>
      <c r="G95" s="32">
        <f>IF('ind-tot'!G95=0,"",'ind-tot'!G95/'scores dag 5'!$J95)</f>
        <v>218.42857142857142</v>
      </c>
      <c r="H95" s="32">
        <f>IF('ind-tot'!H95=0,"",'ind-tot'!H95/'scores dag 6'!$J95)</f>
        <v>178.75</v>
      </c>
      <c r="I95" s="32">
        <f>IF('ind-tot'!I95=0,"",'ind-tot'!I95/'scores dag 7'!$J95)</f>
      </c>
      <c r="J95" s="32">
        <f>IF('ind-tot'!J95=0,"",'ind-tot'!J95/'scores dag 8'!$J95)</f>
        <v>183</v>
      </c>
      <c r="K95" s="1">
        <f>'scores dag 1'!J95+'scores dag 2'!J95+'scores dag 3'!J95+'scores dag 4'!J95+'scores dag 5'!J95+'scores dag 6'!J95+'scores dag 7'!J95+'scores dag 8'!J95</f>
        <v>36</v>
      </c>
      <c r="L95" s="6">
        <f>'ind-tot'!L95</f>
        <v>7363</v>
      </c>
      <c r="M95" s="4">
        <f aca="true" t="shared" si="36" ref="M95:M104">IF(L95=0,"",L95/K95)</f>
        <v>204.52777777777777</v>
      </c>
      <c r="O95">
        <f aca="true" t="shared" si="37" ref="O95:O104">A95</f>
        <v>697397</v>
      </c>
      <c r="P95" t="str">
        <f aca="true" t="shared" si="38" ref="P95:P104">B95</f>
        <v>B Bijman</v>
      </c>
      <c r="Q95">
        <f aca="true" t="shared" si="39" ref="Q95:Q104">K95</f>
        <v>36</v>
      </c>
      <c r="R95" s="5">
        <f aca="true" t="shared" si="40" ref="R95:R104">L95</f>
        <v>7363</v>
      </c>
      <c r="S95" s="4">
        <f aca="true" t="shared" si="41" ref="S95:S104">M95</f>
        <v>204.52777777777777</v>
      </c>
    </row>
    <row r="96" spans="1:19" ht="12.75">
      <c r="A96" s="1">
        <f>'ind-tot'!A96</f>
        <v>244058</v>
      </c>
      <c r="B96" s="7" t="str">
        <f>'ind-tot'!B96</f>
        <v>G.J. van Baest</v>
      </c>
      <c r="C96" s="32">
        <f>IF('ind-tot'!C96=0,"",'ind-tot'!C96/'scores dag 1'!$J96)</f>
        <v>197.14285714285714</v>
      </c>
      <c r="D96" s="32">
        <f>IF('ind-tot'!D96=0,"",'ind-tot'!D96/'scores dag 2'!$J96)</f>
        <v>228.42857142857142</v>
      </c>
      <c r="E96" s="32">
        <f>IF('ind-tot'!E96=0,"",'ind-tot'!E96/'scores dag 3'!$J96)</f>
        <v>214.85714285714286</v>
      </c>
      <c r="F96" s="32">
        <f>IF('ind-tot'!F96=0,"",'ind-tot'!F96/'scores dag 4'!$J96)</f>
        <v>224.28571428571428</v>
      </c>
      <c r="G96" s="32">
        <f>IF('ind-tot'!G96=0,"",'ind-tot'!G96/'scores dag 5'!$J96)</f>
        <v>186.4</v>
      </c>
      <c r="H96" s="32">
        <f>IF('ind-tot'!H96=0,"",'ind-tot'!H96/'scores dag 6'!$J96)</f>
        <v>200.83333333333334</v>
      </c>
      <c r="I96" s="32">
        <f>IF('ind-tot'!I96=0,"",'ind-tot'!I96/'scores dag 7'!$J96)</f>
        <v>215.83333333333334</v>
      </c>
      <c r="J96" s="32">
        <f>IF('ind-tot'!J96=0,"",'ind-tot'!J96/'scores dag 8'!$J96)</f>
        <v>198</v>
      </c>
      <c r="K96" s="1">
        <f>'scores dag 1'!J96+'scores dag 2'!J96+'scores dag 3'!J96+'scores dag 4'!J96+'scores dag 5'!J96+'scores dag 6'!J96+'scores dag 7'!J96+'scores dag 8'!J96</f>
        <v>48</v>
      </c>
      <c r="L96" s="6">
        <f>'ind-tot'!L96</f>
        <v>10079</v>
      </c>
      <c r="M96" s="4">
        <f t="shared" si="36"/>
        <v>209.97916666666666</v>
      </c>
      <c r="O96">
        <f t="shared" si="37"/>
        <v>244058</v>
      </c>
      <c r="P96" t="str">
        <f t="shared" si="38"/>
        <v>G.J. van Baest</v>
      </c>
      <c r="Q96">
        <f t="shared" si="39"/>
        <v>48</v>
      </c>
      <c r="R96" s="5">
        <f t="shared" si="40"/>
        <v>10079</v>
      </c>
      <c r="S96" s="4">
        <f t="shared" si="41"/>
        <v>209.97916666666666</v>
      </c>
    </row>
    <row r="97" spans="1:19" ht="12.75">
      <c r="A97" s="1">
        <f>'ind-tot'!A97</f>
        <v>388068</v>
      </c>
      <c r="B97" s="7" t="str">
        <f>'ind-tot'!B97</f>
        <v>F Bruis</v>
      </c>
      <c r="C97" s="32">
        <f>IF('ind-tot'!C97=0,"",'ind-tot'!C97/'scores dag 1'!$J97)</f>
        <v>203.2</v>
      </c>
      <c r="D97" s="32">
        <f>IF('ind-tot'!D97=0,"",'ind-tot'!D97/'scores dag 2'!$J97)</f>
        <v>177.5</v>
      </c>
      <c r="E97" s="32">
        <f>IF('ind-tot'!E97=0,"",'ind-tot'!E97/'scores dag 3'!$J97)</f>
        <v>203</v>
      </c>
      <c r="F97" s="32">
        <f>IF('ind-tot'!F97=0,"",'ind-tot'!F97/'scores dag 4'!$J97)</f>
        <v>198</v>
      </c>
      <c r="G97" s="32">
        <f>IF('ind-tot'!G97=0,"",'ind-tot'!G97/'scores dag 5'!$J97)</f>
        <v>196.5</v>
      </c>
      <c r="H97" s="32">
        <f>IF('ind-tot'!H97=0,"",'ind-tot'!H97/'scores dag 6'!$J97)</f>
        <v>186</v>
      </c>
      <c r="I97" s="32">
        <f>IF('ind-tot'!I97=0,"",'ind-tot'!I97/'scores dag 7'!$J97)</f>
        <v>170</v>
      </c>
      <c r="J97" s="32">
        <f>IF('ind-tot'!J97=0,"",'ind-tot'!J97/'scores dag 8'!$J97)</f>
        <v>185.75</v>
      </c>
      <c r="K97" s="1">
        <f>'scores dag 1'!J97+'scores dag 2'!J97+'scores dag 3'!J97+'scores dag 4'!J97+'scores dag 5'!J97+'scores dag 6'!J97+'scores dag 7'!J97+'scores dag 8'!J97</f>
        <v>22</v>
      </c>
      <c r="L97" s="6">
        <f>'ind-tot'!L97</f>
        <v>4219</v>
      </c>
      <c r="M97" s="4">
        <f t="shared" si="36"/>
        <v>191.77272727272728</v>
      </c>
      <c r="O97">
        <f t="shared" si="37"/>
        <v>388068</v>
      </c>
      <c r="P97" t="str">
        <f t="shared" si="38"/>
        <v>F Bruis</v>
      </c>
      <c r="Q97">
        <f t="shared" si="39"/>
        <v>22</v>
      </c>
      <c r="R97" s="5">
        <f t="shared" si="40"/>
        <v>4219</v>
      </c>
      <c r="S97" s="4">
        <f t="shared" si="41"/>
        <v>191.77272727272728</v>
      </c>
    </row>
    <row r="98" spans="1:19" ht="12.75">
      <c r="A98" s="1">
        <f>'ind-tot'!A98</f>
        <v>275638</v>
      </c>
      <c r="B98" s="7" t="str">
        <f>'ind-tot'!B98</f>
        <v>B.J. Beverdam</v>
      </c>
      <c r="C98" s="32">
        <f>IF('ind-tot'!C98=0,"",'ind-tot'!C98/'scores dag 1'!$J98)</f>
        <v>169.25</v>
      </c>
      <c r="D98" s="32">
        <f>IF('ind-tot'!D98=0,"",'ind-tot'!D98/'scores dag 2'!$J98)</f>
        <v>199.16666666666666</v>
      </c>
      <c r="E98" s="32">
        <f>IF('ind-tot'!E98=0,"",'ind-tot'!E98/'scores dag 3'!$J98)</f>
        <v>213.4</v>
      </c>
      <c r="F98" s="32">
        <f>IF('ind-tot'!F98=0,"",'ind-tot'!F98/'scores dag 4'!$J98)</f>
        <v>221.57142857142858</v>
      </c>
      <c r="G98" s="32">
        <f>IF('ind-tot'!G98=0,"",'ind-tot'!G98/'scores dag 5'!$J98)</f>
        <v>217.42857142857142</v>
      </c>
      <c r="H98" s="32">
        <f>IF('ind-tot'!H98=0,"",'ind-tot'!H98/'scores dag 6'!$J98)</f>
        <v>190.6</v>
      </c>
      <c r="I98" s="32">
        <f>IF('ind-tot'!I98=0,"",'ind-tot'!I98/'scores dag 7'!$J98)</f>
        <v>195.33333333333334</v>
      </c>
      <c r="J98" s="32">
        <f>IF('ind-tot'!J98=0,"",'ind-tot'!J98/'scores dag 8'!$J98)</f>
        <v>207.33333333333334</v>
      </c>
      <c r="K98" s="1">
        <f>'scores dag 1'!J98+'scores dag 2'!J98+'scores dag 3'!J98+'scores dag 4'!J98+'scores dag 5'!J98+'scores dag 6'!J98+'scores dag 7'!J98+'scores dag 8'!J98</f>
        <v>43</v>
      </c>
      <c r="L98" s="6">
        <f>'ind-tot'!L98</f>
        <v>8759</v>
      </c>
      <c r="M98" s="4">
        <f t="shared" si="36"/>
        <v>203.69767441860466</v>
      </c>
      <c r="O98">
        <f t="shared" si="37"/>
        <v>275638</v>
      </c>
      <c r="P98" t="str">
        <f t="shared" si="38"/>
        <v>B.J. Beverdam</v>
      </c>
      <c r="Q98">
        <f t="shared" si="39"/>
        <v>43</v>
      </c>
      <c r="R98" s="5">
        <f t="shared" si="40"/>
        <v>8759</v>
      </c>
      <c r="S98" s="4">
        <f t="shared" si="41"/>
        <v>203.69767441860466</v>
      </c>
    </row>
    <row r="99" spans="1:19" ht="12.75">
      <c r="A99" s="1">
        <f>'ind-tot'!A99</f>
        <v>297852</v>
      </c>
      <c r="B99" s="7" t="str">
        <f>'ind-tot'!B99</f>
        <v>M Spoelstra</v>
      </c>
      <c r="C99" s="32">
        <f>IF('ind-tot'!C99=0,"",'ind-tot'!C99/'scores dag 1'!$J99)</f>
        <v>174.66666666666666</v>
      </c>
      <c r="D99" s="32">
        <f>IF('ind-tot'!D99=0,"",'ind-tot'!D99/'scores dag 2'!$J99)</f>
        <v>192.66666666666666</v>
      </c>
      <c r="E99" s="32">
        <f>IF('ind-tot'!E99=0,"",'ind-tot'!E99/'scores dag 3'!$J99)</f>
        <v>207.42857142857142</v>
      </c>
      <c r="F99" s="32">
        <f>IF('ind-tot'!F99=0,"",'ind-tot'!F99/'scores dag 4'!$J99)</f>
      </c>
      <c r="G99" s="32">
        <f>IF('ind-tot'!G99=0,"",'ind-tot'!G99/'scores dag 5'!$J99)</f>
        <v>256</v>
      </c>
      <c r="H99" s="32">
        <f>IF('ind-tot'!H99=0,"",'ind-tot'!H99/'scores dag 6'!$J99)</f>
        <v>211.2</v>
      </c>
      <c r="I99" s="32">
        <f>IF('ind-tot'!I99=0,"",'ind-tot'!I99/'scores dag 7'!$J99)</f>
        <v>207.6</v>
      </c>
      <c r="J99" s="32">
        <f>IF('ind-tot'!J99=0,"",'ind-tot'!J99/'scores dag 8'!$J99)</f>
        <v>198.4</v>
      </c>
      <c r="K99" s="1">
        <f>'scores dag 1'!J99+'scores dag 2'!J99+'scores dag 3'!J99+'scores dag 4'!J99+'scores dag 5'!J99+'scores dag 6'!J99+'scores dag 7'!J99+'scores dag 8'!J99</f>
        <v>29</v>
      </c>
      <c r="L99" s="6">
        <f>'ind-tot'!L99</f>
        <v>5896</v>
      </c>
      <c r="M99" s="4">
        <f t="shared" si="36"/>
        <v>203.31034482758622</v>
      </c>
      <c r="O99">
        <f t="shared" si="37"/>
        <v>297852</v>
      </c>
      <c r="P99" t="str">
        <f t="shared" si="38"/>
        <v>M Spoelstra</v>
      </c>
      <c r="Q99">
        <f t="shared" si="39"/>
        <v>29</v>
      </c>
      <c r="R99" s="5">
        <f t="shared" si="40"/>
        <v>5896</v>
      </c>
      <c r="S99" s="4">
        <f t="shared" si="41"/>
        <v>203.31034482758622</v>
      </c>
    </row>
    <row r="100" spans="1:19" ht="12.75">
      <c r="A100" s="1">
        <f>'ind-tot'!A100</f>
        <v>1127144</v>
      </c>
      <c r="B100" s="7" t="str">
        <f>'ind-tot'!B100</f>
        <v>M Di Giorno</v>
      </c>
      <c r="C100" s="32">
        <f>IF('ind-tot'!C100=0,"",'ind-tot'!C100/'scores dag 1'!$J100)</f>
      </c>
      <c r="D100" s="32">
        <f>IF('ind-tot'!D100=0,"",'ind-tot'!D100/'scores dag 2'!$J100)</f>
      </c>
      <c r="E100" s="32">
        <f>IF('ind-tot'!E100=0,"",'ind-tot'!E100/'scores dag 3'!$J100)</f>
      </c>
      <c r="F100" s="32">
        <f>IF('ind-tot'!F100=0,"",'ind-tot'!F100/'scores dag 4'!$J100)</f>
      </c>
      <c r="G100" s="32">
        <f>IF('ind-tot'!G100=0,"",'ind-tot'!G100/'scores dag 5'!$J100)</f>
      </c>
      <c r="H100" s="32">
        <f>IF('ind-tot'!H100=0,"",'ind-tot'!H100/'scores dag 6'!$J100)</f>
        <v>172.75</v>
      </c>
      <c r="I100" s="32">
        <f>IF('ind-tot'!I100=0,"",'ind-tot'!I100/'scores dag 7'!$J100)</f>
        <v>149</v>
      </c>
      <c r="J100" s="32">
        <f>IF('ind-tot'!J100=0,"",'ind-tot'!J100/'scores dag 8'!$J100)</f>
        <v>181.25</v>
      </c>
      <c r="K100" s="1">
        <f>'scores dag 1'!J100+'scores dag 2'!J100+'scores dag 3'!J100+'scores dag 4'!J100+'scores dag 5'!J100+'scores dag 6'!J100+'scores dag 7'!J100+'scores dag 8'!J100</f>
        <v>9</v>
      </c>
      <c r="L100" s="6">
        <f>'ind-tot'!L100</f>
        <v>1565</v>
      </c>
      <c r="M100" s="4">
        <f t="shared" si="36"/>
        <v>173.88888888888889</v>
      </c>
      <c r="O100">
        <f t="shared" si="37"/>
        <v>1127144</v>
      </c>
      <c r="P100" t="str">
        <f t="shared" si="38"/>
        <v>M Di Giorno</v>
      </c>
      <c r="Q100">
        <f t="shared" si="39"/>
        <v>9</v>
      </c>
      <c r="R100" s="5">
        <f t="shared" si="40"/>
        <v>1565</v>
      </c>
      <c r="S100" s="4">
        <f t="shared" si="41"/>
        <v>173.88888888888889</v>
      </c>
    </row>
    <row r="101" spans="1:19" ht="12.75">
      <c r="A101" s="1">
        <f>'ind-tot'!A101</f>
        <v>514926</v>
      </c>
      <c r="B101" s="7" t="str">
        <f>'ind-tot'!B101</f>
        <v>M. de Bruijn</v>
      </c>
      <c r="C101" s="32">
        <f>IF('ind-tot'!C101=0,"",'ind-tot'!C101/'scores dag 1'!$J101)</f>
        <v>189.83333333333334</v>
      </c>
      <c r="D101" s="32">
        <f>IF('ind-tot'!D101=0,"",'ind-tot'!D101/'scores dag 2'!$J101)</f>
        <v>177.33333333333334</v>
      </c>
      <c r="E101" s="32">
        <f>IF('ind-tot'!E101=0,"",'ind-tot'!E101/'scores dag 3'!$J101)</f>
        <v>189</v>
      </c>
      <c r="F101" s="32">
        <f>IF('ind-tot'!F101=0,"",'ind-tot'!F101/'scores dag 4'!$J101)</f>
        <v>175</v>
      </c>
      <c r="G101" s="32">
        <f>IF('ind-tot'!G101=0,"",'ind-tot'!G101/'scores dag 5'!$J101)</f>
        <v>212.4</v>
      </c>
      <c r="H101" s="32">
        <f>IF('ind-tot'!H101=0,"",'ind-tot'!H101/'scores dag 6'!$J101)</f>
        <v>163</v>
      </c>
      <c r="I101" s="32">
        <f>IF('ind-tot'!I101=0,"",'ind-tot'!I101/'scores dag 7'!$J101)</f>
      </c>
      <c r="J101" s="32">
        <f>IF('ind-tot'!J101=0,"",'ind-tot'!J101/'scores dag 8'!$J101)</f>
      </c>
      <c r="K101" s="1">
        <f>'scores dag 1'!J101+'scores dag 2'!J101+'scores dag 3'!J101+'scores dag 4'!J101+'scores dag 5'!J101+'scores dag 6'!J101+'scores dag 7'!J101+'scores dag 8'!J101</f>
        <v>23</v>
      </c>
      <c r="L101" s="6">
        <f>'ind-tot'!L101</f>
        <v>4300</v>
      </c>
      <c r="M101" s="4">
        <f t="shared" si="36"/>
        <v>186.95652173913044</v>
      </c>
      <c r="O101">
        <f t="shared" si="37"/>
        <v>514926</v>
      </c>
      <c r="P101" t="str">
        <f t="shared" si="38"/>
        <v>M. de Bruijn</v>
      </c>
      <c r="Q101">
        <f t="shared" si="39"/>
        <v>23</v>
      </c>
      <c r="R101" s="5">
        <f t="shared" si="40"/>
        <v>4300</v>
      </c>
      <c r="S101" s="4">
        <f t="shared" si="41"/>
        <v>186.95652173913044</v>
      </c>
    </row>
    <row r="102" spans="1:19" ht="12.75">
      <c r="A102" s="1">
        <f>'ind-tot'!A102</f>
        <v>525480</v>
      </c>
      <c r="B102" s="7" t="str">
        <f>'ind-tot'!B102</f>
        <v>J. Sluyter</v>
      </c>
      <c r="C102" s="32">
        <f>IF('ind-tot'!C102=0,"",'ind-tot'!C102/'scores dag 1'!$J102)</f>
        <v>186</v>
      </c>
      <c r="D102" s="32">
        <f>IF('ind-tot'!D102=0,"",'ind-tot'!D102/'scores dag 2'!$J102)</f>
        <v>164</v>
      </c>
      <c r="E102" s="32">
        <f>IF('ind-tot'!E102=0,"",'ind-tot'!E102/'scores dag 3'!$J102)</f>
        <v>161</v>
      </c>
      <c r="F102" s="32">
        <f>IF('ind-tot'!F102=0,"",'ind-tot'!F102/'scores dag 4'!$J102)</f>
        <v>209</v>
      </c>
      <c r="G102" s="32">
        <f>IF('ind-tot'!G102=0,"",'ind-tot'!G102/'scores dag 5'!$J102)</f>
        <v>192</v>
      </c>
      <c r="H102" s="32">
        <f>IF('ind-tot'!H102=0,"",'ind-tot'!H102/'scores dag 6'!$J102)</f>
        <v>194</v>
      </c>
      <c r="I102" s="32">
        <f>IF('ind-tot'!I102=0,"",'ind-tot'!I102/'scores dag 7'!$J102)</f>
        <v>166.5</v>
      </c>
      <c r="J102" s="32">
        <f>IF('ind-tot'!J102=0,"",'ind-tot'!J102/'scores dag 8'!$J102)</f>
        <v>208.16666666666666</v>
      </c>
      <c r="K102" s="1">
        <f>'scores dag 1'!J102+'scores dag 2'!J102+'scores dag 3'!J102+'scores dag 4'!J102+'scores dag 5'!J102+'scores dag 6'!J102+'scores dag 7'!J102+'scores dag 8'!J102</f>
        <v>24</v>
      </c>
      <c r="L102" s="6">
        <f>'ind-tot'!L102</f>
        <v>4537</v>
      </c>
      <c r="M102" s="4">
        <f t="shared" si="36"/>
        <v>189.04166666666666</v>
      </c>
      <c r="O102">
        <f t="shared" si="37"/>
        <v>525480</v>
      </c>
      <c r="P102" t="str">
        <f t="shared" si="38"/>
        <v>J. Sluyter</v>
      </c>
      <c r="Q102">
        <f t="shared" si="39"/>
        <v>24</v>
      </c>
      <c r="R102" s="5">
        <f t="shared" si="40"/>
        <v>4537</v>
      </c>
      <c r="S102" s="4">
        <f t="shared" si="41"/>
        <v>189.04166666666666</v>
      </c>
    </row>
    <row r="103" spans="1:19" ht="12.75">
      <c r="A103" s="1">
        <f>'ind-tot'!A103</f>
        <v>921416</v>
      </c>
      <c r="B103" s="7" t="str">
        <f>'ind-tot'!B103</f>
        <v>S. Huijden</v>
      </c>
      <c r="C103" s="32">
        <f>IF('ind-tot'!C103=0,"",'ind-tot'!C103/'scores dag 1'!$J103)</f>
      </c>
      <c r="D103" s="32">
        <f>IF('ind-tot'!D103=0,"",'ind-tot'!D103/'scores dag 2'!$J103)</f>
        <v>172</v>
      </c>
      <c r="E103" s="32">
        <f>IF('ind-tot'!E103=0,"",'ind-tot'!E103/'scores dag 3'!$J103)</f>
        <v>167</v>
      </c>
      <c r="F103" s="32">
        <f>IF('ind-tot'!F103=0,"",'ind-tot'!F103/'scores dag 4'!$J103)</f>
        <v>211.16666666666666</v>
      </c>
      <c r="G103" s="32">
        <f>IF('ind-tot'!G103=0,"",'ind-tot'!G103/'scores dag 5'!$J103)</f>
        <v>185.33333333333334</v>
      </c>
      <c r="H103" s="32">
        <f>IF('ind-tot'!H103=0,"",'ind-tot'!H103/'scores dag 6'!$J103)</f>
      </c>
      <c r="I103" s="32">
        <f>IF('ind-tot'!I103=0,"",'ind-tot'!I103/'scores dag 7'!$J103)</f>
      </c>
      <c r="J103" s="32">
        <f>IF('ind-tot'!J103=0,"",'ind-tot'!J103/'scores dag 8'!$J103)</f>
      </c>
      <c r="K103" s="1">
        <f>'scores dag 1'!J103+'scores dag 2'!J103+'scores dag 3'!J103+'scores dag 4'!J103+'scores dag 5'!J103+'scores dag 6'!J103+'scores dag 7'!J103+'scores dag 8'!J103</f>
        <v>11</v>
      </c>
      <c r="L103" s="6">
        <f>'ind-tot'!L103</f>
        <v>2162</v>
      </c>
      <c r="M103" s="4">
        <f t="shared" si="36"/>
        <v>196.54545454545453</v>
      </c>
      <c r="O103">
        <f t="shared" si="37"/>
        <v>921416</v>
      </c>
      <c r="P103" t="str">
        <f t="shared" si="38"/>
        <v>S. Huijden</v>
      </c>
      <c r="Q103">
        <f t="shared" si="39"/>
        <v>11</v>
      </c>
      <c r="R103" s="5">
        <f t="shared" si="40"/>
        <v>2162</v>
      </c>
      <c r="S103" s="4">
        <f t="shared" si="41"/>
        <v>196.54545454545453</v>
      </c>
    </row>
    <row r="104" spans="1:19" ht="12.75">
      <c r="A104" s="1">
        <f>'ind-tot'!A104</f>
        <v>909513</v>
      </c>
      <c r="B104" s="7" t="str">
        <f>'ind-tot'!B104</f>
        <v>G.S. v.d. Tol</v>
      </c>
      <c r="C104" s="32">
        <f>IF('ind-tot'!C104=0,"",'ind-tot'!C104/'scores dag 1'!$J104)</f>
      </c>
      <c r="D104" s="32">
        <f>IF('ind-tot'!D104=0,"",'ind-tot'!D104/'scores dag 2'!$J104)</f>
        <v>188.33333333333334</v>
      </c>
      <c r="E104" s="32">
        <f>IF('ind-tot'!E104=0,"",'ind-tot'!E104/'scores dag 3'!$J104)</f>
        <v>206.14285714285714</v>
      </c>
      <c r="F104" s="32">
        <f>IF('ind-tot'!F104=0,"",'ind-tot'!F104/'scores dag 4'!$J104)</f>
      </c>
      <c r="G104" s="32">
        <f>IF('ind-tot'!G104=0,"",'ind-tot'!G104/'scores dag 5'!$J104)</f>
        <v>156.5</v>
      </c>
      <c r="H104" s="32">
        <f>IF('ind-tot'!H104=0,"",'ind-tot'!H104/'scores dag 6'!$J104)</f>
        <v>175.66666666666666</v>
      </c>
      <c r="I104" s="32">
        <f>IF('ind-tot'!I104=0,"",'ind-tot'!I104/'scores dag 7'!$J104)</f>
        <v>208.66666666666666</v>
      </c>
      <c r="J104" s="32">
        <f>IF('ind-tot'!J104=0,"",'ind-tot'!J104/'scores dag 8'!$J104)</f>
        <v>157</v>
      </c>
      <c r="K104" s="1">
        <f>'scores dag 1'!J104+'scores dag 2'!J104+'scores dag 3'!J104+'scores dag 4'!J104+'scores dag 5'!J104+'scores dag 6'!J104+'scores dag 7'!J104+'scores dag 8'!J104</f>
        <v>25</v>
      </c>
      <c r="L104" s="6">
        <f>'ind-tot'!L104</f>
        <v>4822</v>
      </c>
      <c r="M104" s="4">
        <f t="shared" si="36"/>
        <v>192.88</v>
      </c>
      <c r="O104">
        <f t="shared" si="37"/>
        <v>909513</v>
      </c>
      <c r="P104" t="str">
        <f t="shared" si="38"/>
        <v>G.S. v.d. Tol</v>
      </c>
      <c r="Q104">
        <f t="shared" si="39"/>
        <v>25</v>
      </c>
      <c r="R104" s="5">
        <f t="shared" si="40"/>
        <v>4822</v>
      </c>
      <c r="S104" s="4">
        <f t="shared" si="41"/>
        <v>192.88</v>
      </c>
    </row>
    <row r="105" spans="1:13" ht="12.75">
      <c r="A105" s="1"/>
      <c r="B105" s="7"/>
      <c r="C105" s="32"/>
      <c r="D105" s="32"/>
      <c r="E105" s="32"/>
      <c r="F105" s="32"/>
      <c r="G105" s="32"/>
      <c r="H105" s="32"/>
      <c r="I105" s="32"/>
      <c r="J105" s="32"/>
      <c r="K105" s="1"/>
      <c r="L105" s="6"/>
      <c r="M105" s="2"/>
    </row>
    <row r="106" spans="4:13" ht="12.75">
      <c r="D106" s="21"/>
      <c r="E106" s="21"/>
      <c r="F106" s="21"/>
      <c r="G106" s="21"/>
      <c r="H106" s="21"/>
      <c r="I106" s="21"/>
      <c r="J106" s="21"/>
      <c r="K106" s="22">
        <f>SUM(K95:K105)</f>
        <v>270</v>
      </c>
      <c r="L106" s="29">
        <f>SUM(L95:L105)</f>
        <v>53702</v>
      </c>
      <c r="M106" s="23">
        <f>L106/K106</f>
        <v>198.8962962962963</v>
      </c>
    </row>
    <row r="107" spans="4:13" ht="12.75">
      <c r="D107" s="21"/>
      <c r="E107" s="21"/>
      <c r="F107" s="21"/>
      <c r="G107" s="21"/>
      <c r="H107" s="21"/>
      <c r="I107" s="21"/>
      <c r="J107" s="21"/>
      <c r="K107" s="1"/>
      <c r="L107" s="3"/>
      <c r="M107" s="1"/>
    </row>
    <row r="108" spans="4:13" ht="12.75">
      <c r="D108" s="21"/>
      <c r="E108" s="21"/>
      <c r="F108" s="21"/>
      <c r="G108" s="21"/>
      <c r="H108" s="21"/>
      <c r="I108" s="21"/>
      <c r="J108" s="21"/>
      <c r="K108" s="1"/>
      <c r="L108" s="3"/>
      <c r="M108" s="1"/>
    </row>
    <row r="109" spans="1:13" ht="12.75">
      <c r="A109" s="110" t="s">
        <v>63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2"/>
    </row>
    <row r="110" spans="1:19" ht="12.75">
      <c r="A110" s="1">
        <f>'ind-tot'!A110</f>
        <v>396834</v>
      </c>
      <c r="B110" s="7" t="str">
        <f>'ind-tot'!B110</f>
        <v>A. Laurens</v>
      </c>
      <c r="C110" s="32">
        <f>IF('ind-tot'!C110=0,"",'ind-tot'!C110/'scores dag 1'!$J110)</f>
        <v>175.5</v>
      </c>
      <c r="D110" s="32">
        <f>IF('ind-tot'!D110=0,"",'ind-tot'!D110/'scores dag 2'!$J110)</f>
      </c>
      <c r="E110" s="32">
        <f>IF('ind-tot'!E110=0,"",'ind-tot'!E110/'scores dag 3'!$J110)</f>
        <v>190.5</v>
      </c>
      <c r="F110" s="32">
        <f>IF('ind-tot'!F110=0,"",'ind-tot'!F110/'scores dag 4'!$J110)</f>
        <v>174</v>
      </c>
      <c r="G110" s="32">
        <f>IF('ind-tot'!G110=0,"",'ind-tot'!G110/'scores dag 5'!$J110)</f>
        <v>196.33333333333334</v>
      </c>
      <c r="H110" s="32">
        <f>IF('ind-tot'!H110=0,"",'ind-tot'!H110/'scores dag 6'!$J110)</f>
        <v>204.28571428571428</v>
      </c>
      <c r="I110" s="32">
        <f>IF('ind-tot'!I110=0,"",'ind-tot'!I110/'scores dag 7'!$J110)</f>
        <v>197.8</v>
      </c>
      <c r="J110" s="32">
        <f>IF('ind-tot'!J110=0,"",'ind-tot'!J110/'scores dag 8'!$J110)</f>
        <v>139</v>
      </c>
      <c r="K110" s="1">
        <f>'scores dag 1'!J110+'scores dag 2'!J110+'scores dag 3'!J110+'scores dag 4'!J110+'scores dag 5'!J110+'scores dag 6'!J110+'scores dag 7'!J110+'scores dag 8'!J110</f>
        <v>26</v>
      </c>
      <c r="L110" s="6">
        <f>'ind-tot'!L110</f>
        <v>5023</v>
      </c>
      <c r="M110" s="4">
        <f aca="true" t="shared" si="42" ref="M110:M118">IF(L110=0,"",L110/K110)</f>
        <v>193.19230769230768</v>
      </c>
      <c r="O110">
        <f aca="true" t="shared" si="43" ref="O110:O119">A110</f>
        <v>396834</v>
      </c>
      <c r="P110" t="str">
        <f aca="true" t="shared" si="44" ref="P110:P119">B110</f>
        <v>A. Laurens</v>
      </c>
      <c r="Q110">
        <f aca="true" t="shared" si="45" ref="Q110:Q119">K110</f>
        <v>26</v>
      </c>
      <c r="R110" s="5">
        <f aca="true" t="shared" si="46" ref="R110:R119">L110</f>
        <v>5023</v>
      </c>
      <c r="S110" s="4">
        <f aca="true" t="shared" si="47" ref="S110:S119">M110</f>
        <v>193.19230769230768</v>
      </c>
    </row>
    <row r="111" spans="1:19" ht="12.75">
      <c r="A111" s="1">
        <f>'ind-tot'!A111</f>
        <v>102784</v>
      </c>
      <c r="B111" s="7" t="str">
        <f>'ind-tot'!B111</f>
        <v>W J Dingenouts</v>
      </c>
      <c r="C111" s="32">
        <f>IF('ind-tot'!C111=0,"",'ind-tot'!C111/'scores dag 1'!$J111)</f>
        <v>169.75</v>
      </c>
      <c r="D111" s="32">
        <f>IF('ind-tot'!D111=0,"",'ind-tot'!D111/'scores dag 2'!$J111)</f>
        <v>190.14285714285714</v>
      </c>
      <c r="E111" s="32">
        <f>IF('ind-tot'!E111=0,"",'ind-tot'!E111/'scores dag 3'!$J111)</f>
        <v>235</v>
      </c>
      <c r="F111" s="32">
        <f>IF('ind-tot'!F111=0,"",'ind-tot'!F111/'scores dag 4'!$J111)</f>
        <v>227.28571428571428</v>
      </c>
      <c r="G111" s="32">
        <f>IF('ind-tot'!G111=0,"",'ind-tot'!G111/'scores dag 5'!$J111)</f>
        <v>219.85714285714286</v>
      </c>
      <c r="H111" s="32">
        <f>IF('ind-tot'!H111=0,"",'ind-tot'!H111/'scores dag 6'!$J111)</f>
      </c>
      <c r="I111" s="32">
        <f>IF('ind-tot'!I111=0,"",'ind-tot'!I111/'scores dag 7'!$J111)</f>
        <v>165</v>
      </c>
      <c r="J111" s="32">
        <f>IF('ind-tot'!J111=0,"",'ind-tot'!J111/'scores dag 8'!$J111)</f>
        <v>198.5</v>
      </c>
      <c r="K111" s="1">
        <f>'scores dag 1'!J111+'scores dag 2'!J111+'scores dag 3'!J111+'scores dag 4'!J111+'scores dag 5'!J111+'scores dag 6'!J111+'scores dag 7'!J111+'scores dag 8'!J111</f>
        <v>39</v>
      </c>
      <c r="L111" s="6">
        <f>'ind-tot'!L111</f>
        <v>8074</v>
      </c>
      <c r="M111" s="4">
        <f t="shared" si="42"/>
        <v>207.02564102564102</v>
      </c>
      <c r="O111">
        <f t="shared" si="43"/>
        <v>102784</v>
      </c>
      <c r="P111" t="str">
        <f t="shared" si="44"/>
        <v>W J Dingenouts</v>
      </c>
      <c r="Q111">
        <f t="shared" si="45"/>
        <v>39</v>
      </c>
      <c r="R111" s="5">
        <f t="shared" si="46"/>
        <v>8074</v>
      </c>
      <c r="S111" s="4">
        <f t="shared" si="47"/>
        <v>207.02564102564102</v>
      </c>
    </row>
    <row r="112" spans="1:19" ht="12.75">
      <c r="A112" s="1">
        <f>'ind-tot'!A112</f>
        <v>384828</v>
      </c>
      <c r="B112" s="7" t="str">
        <f>'ind-tot'!B112</f>
        <v>L.A. de Roode</v>
      </c>
      <c r="C112" s="32">
        <f>IF('ind-tot'!C112=0,"",'ind-tot'!C112/'scores dag 1'!$J112)</f>
      </c>
      <c r="D112" s="32">
        <f>IF('ind-tot'!D112=0,"",'ind-tot'!D112/'scores dag 2'!$J112)</f>
      </c>
      <c r="E112" s="32">
        <f>IF('ind-tot'!E112=0,"",'ind-tot'!E112/'scores dag 3'!$J112)</f>
      </c>
      <c r="F112" s="32">
        <f>IF('ind-tot'!F112=0,"",'ind-tot'!F112/'scores dag 4'!$J112)</f>
      </c>
      <c r="G112" s="32">
        <f>IF('ind-tot'!G112=0,"",'ind-tot'!G112/'scores dag 5'!$J112)</f>
      </c>
      <c r="H112" s="32">
        <f>IF('ind-tot'!H112=0,"",'ind-tot'!H112/'scores dag 6'!$J112)</f>
      </c>
      <c r="I112" s="32">
        <f>IF('ind-tot'!I112=0,"",'ind-tot'!I112/'scores dag 7'!$J112)</f>
      </c>
      <c r="J112" s="32">
        <f>IF('ind-tot'!J112=0,"",'ind-tot'!J112/'scores dag 8'!$J112)</f>
      </c>
      <c r="K112" s="1">
        <f>'scores dag 1'!J112+'scores dag 2'!J112+'scores dag 3'!J112+'scores dag 4'!J112+'scores dag 5'!J112+'scores dag 6'!J112+'scores dag 7'!J112+'scores dag 8'!J112</f>
        <v>0</v>
      </c>
      <c r="L112" s="6">
        <f>'ind-tot'!L112</f>
        <v>0</v>
      </c>
      <c r="M112" s="4">
        <f t="shared" si="42"/>
      </c>
      <c r="O112">
        <f t="shared" si="43"/>
        <v>384828</v>
      </c>
      <c r="P112" t="str">
        <f t="shared" si="44"/>
        <v>L.A. de Roode</v>
      </c>
      <c r="Q112">
        <f t="shared" si="45"/>
        <v>0</v>
      </c>
      <c r="R112" s="5">
        <f t="shared" si="46"/>
        <v>0</v>
      </c>
      <c r="S112" s="4">
        <f t="shared" si="47"/>
      </c>
    </row>
    <row r="113" spans="1:19" ht="12.75">
      <c r="A113" s="1">
        <f>'ind-tot'!A113</f>
        <v>912387</v>
      </c>
      <c r="B113" s="7" t="str">
        <f>'ind-tot'!B113</f>
        <v>Martin Jonk</v>
      </c>
      <c r="C113" s="32">
        <f>IF('ind-tot'!C113=0,"",'ind-tot'!C113/'scores dag 1'!$J113)</f>
      </c>
      <c r="D113" s="32">
        <f>IF('ind-tot'!D113=0,"",'ind-tot'!D113/'scores dag 2'!$J113)</f>
      </c>
      <c r="E113" s="32">
        <f>IF('ind-tot'!E113=0,"",'ind-tot'!E113/'scores dag 3'!$J113)</f>
      </c>
      <c r="F113" s="32">
        <f>IF('ind-tot'!F113=0,"",'ind-tot'!F113/'scores dag 4'!$J113)</f>
      </c>
      <c r="G113" s="32">
        <f>IF('ind-tot'!G113=0,"",'ind-tot'!G113/'scores dag 5'!$J113)</f>
      </c>
      <c r="H113" s="32">
        <f>IF('ind-tot'!H113=0,"",'ind-tot'!H113/'scores dag 6'!$J113)</f>
      </c>
      <c r="I113" s="32">
        <f>IF('ind-tot'!I113=0,"",'ind-tot'!I113/'scores dag 7'!$J113)</f>
      </c>
      <c r="J113" s="32">
        <f>IF('ind-tot'!J113=0,"",'ind-tot'!J113/'scores dag 8'!$J113)</f>
      </c>
      <c r="K113" s="1">
        <f>'scores dag 1'!J113+'scores dag 2'!J113+'scores dag 3'!J113+'scores dag 4'!J113+'scores dag 5'!J113+'scores dag 6'!J113+'scores dag 7'!J113+'scores dag 8'!J113</f>
        <v>0</v>
      </c>
      <c r="L113" s="6">
        <f>'ind-tot'!L113</f>
        <v>0</v>
      </c>
      <c r="M113" s="4">
        <f t="shared" si="42"/>
      </c>
      <c r="O113">
        <f t="shared" si="43"/>
        <v>912387</v>
      </c>
      <c r="P113" t="str">
        <f t="shared" si="44"/>
        <v>Martin Jonk</v>
      </c>
      <c r="Q113">
        <f t="shared" si="45"/>
        <v>0</v>
      </c>
      <c r="R113" s="5">
        <f t="shared" si="46"/>
        <v>0</v>
      </c>
      <c r="S113" s="4">
        <f t="shared" si="47"/>
      </c>
    </row>
    <row r="114" spans="1:19" ht="12.75">
      <c r="A114" s="1">
        <f>'ind-tot'!A114</f>
        <v>711926</v>
      </c>
      <c r="B114" s="7" t="str">
        <f>'ind-tot'!B114</f>
        <v>B van der Hoek</v>
      </c>
      <c r="C114" s="32">
        <f>IF('ind-tot'!C114=0,"",'ind-tot'!C114/'scores dag 1'!$J114)</f>
        <v>196.42857142857142</v>
      </c>
      <c r="D114" s="32">
        <f>IF('ind-tot'!D114=0,"",'ind-tot'!D114/'scores dag 2'!$J114)</f>
        <v>188.4</v>
      </c>
      <c r="E114" s="32">
        <f>IF('ind-tot'!E114=0,"",'ind-tot'!E114/'scores dag 3'!$J114)</f>
        <v>184.5</v>
      </c>
      <c r="F114" s="32">
        <f>IF('ind-tot'!F114=0,"",'ind-tot'!F114/'scores dag 4'!$J114)</f>
      </c>
      <c r="G114" s="32">
        <f>IF('ind-tot'!G114=0,"",'ind-tot'!G114/'scores dag 5'!$J114)</f>
        <v>198</v>
      </c>
      <c r="H114" s="32">
        <f>IF('ind-tot'!H114=0,"",'ind-tot'!H114/'scores dag 6'!$J114)</f>
        <v>167</v>
      </c>
      <c r="I114" s="32">
        <f>IF('ind-tot'!I114=0,"",'ind-tot'!I114/'scores dag 7'!$J114)</f>
        <v>178</v>
      </c>
      <c r="J114" s="32">
        <f>IF('ind-tot'!J114=0,"",'ind-tot'!J114/'scores dag 8'!$J114)</f>
        <v>179</v>
      </c>
      <c r="K114" s="1">
        <f>'scores dag 1'!J114+'scores dag 2'!J114+'scores dag 3'!J114+'scores dag 4'!J114+'scores dag 5'!J114+'scores dag 6'!J114+'scores dag 7'!J114+'scores dag 8'!J114</f>
        <v>21</v>
      </c>
      <c r="L114" s="6">
        <f>'ind-tot'!L114</f>
        <v>3943</v>
      </c>
      <c r="M114" s="4">
        <f t="shared" si="42"/>
        <v>187.76190476190476</v>
      </c>
      <c r="O114">
        <f t="shared" si="43"/>
        <v>711926</v>
      </c>
      <c r="P114" t="str">
        <f t="shared" si="44"/>
        <v>B van der Hoek</v>
      </c>
      <c r="Q114">
        <f t="shared" si="45"/>
        <v>21</v>
      </c>
      <c r="R114" s="5">
        <f t="shared" si="46"/>
        <v>3943</v>
      </c>
      <c r="S114" s="4">
        <f t="shared" si="47"/>
        <v>187.76190476190476</v>
      </c>
    </row>
    <row r="115" spans="1:19" ht="12.75">
      <c r="A115" s="1">
        <f>'ind-tot'!A115</f>
        <v>155500</v>
      </c>
      <c r="B115" s="7" t="str">
        <f>'ind-tot'!B115</f>
        <v>J. Zanen</v>
      </c>
      <c r="C115" s="32">
        <f>IF('ind-tot'!C115=0,"",'ind-tot'!C115/'scores dag 1'!$J115)</f>
        <v>171.5</v>
      </c>
      <c r="D115" s="32">
        <f>IF('ind-tot'!D115=0,"",'ind-tot'!D115/'scores dag 2'!$J115)</f>
        <v>150</v>
      </c>
      <c r="E115" s="32">
        <f>IF('ind-tot'!E115=0,"",'ind-tot'!E115/'scores dag 3'!$J115)</f>
        <v>197.4</v>
      </c>
      <c r="F115" s="32">
        <f>IF('ind-tot'!F115=0,"",'ind-tot'!F115/'scores dag 4'!$J115)</f>
        <v>185.83333333333334</v>
      </c>
      <c r="G115" s="32">
        <f>IF('ind-tot'!G115=0,"",'ind-tot'!G115/'scores dag 5'!$J115)</f>
        <v>177</v>
      </c>
      <c r="H115" s="32">
        <f>IF('ind-tot'!H115=0,"",'ind-tot'!H115/'scores dag 6'!$J115)</f>
        <v>175</v>
      </c>
      <c r="I115" s="32">
        <f>IF('ind-tot'!I115=0,"",'ind-tot'!I115/'scores dag 7'!$J115)</f>
        <v>202.33333333333334</v>
      </c>
      <c r="J115" s="32">
        <f>IF('ind-tot'!J115=0,"",'ind-tot'!J115/'scores dag 8'!$J115)</f>
        <v>191.66666666666666</v>
      </c>
      <c r="K115" s="1">
        <f>'scores dag 1'!J115+'scores dag 2'!J115+'scores dag 3'!J115+'scores dag 4'!J115+'scores dag 5'!J115+'scores dag 6'!J115+'scores dag 7'!J115+'scores dag 8'!J115</f>
        <v>31</v>
      </c>
      <c r="L115" s="6">
        <f>'ind-tot'!L115</f>
        <v>5783</v>
      </c>
      <c r="M115" s="4">
        <f t="shared" si="42"/>
        <v>186.5483870967742</v>
      </c>
      <c r="O115">
        <f t="shared" si="43"/>
        <v>155500</v>
      </c>
      <c r="P115" t="str">
        <f t="shared" si="44"/>
        <v>J. Zanen</v>
      </c>
      <c r="Q115">
        <f t="shared" si="45"/>
        <v>31</v>
      </c>
      <c r="R115" s="5">
        <f t="shared" si="46"/>
        <v>5783</v>
      </c>
      <c r="S115" s="4">
        <f t="shared" si="47"/>
        <v>186.5483870967742</v>
      </c>
    </row>
    <row r="116" spans="1:19" ht="12.75">
      <c r="A116" s="1">
        <f>'ind-tot'!A116</f>
        <v>973424</v>
      </c>
      <c r="B116" s="7" t="str">
        <f>'ind-tot'!B116</f>
        <v>F.H. Baggerman</v>
      </c>
      <c r="C116" s="32">
        <f>IF('ind-tot'!C116=0,"",'ind-tot'!C116/'scores dag 1'!$J116)</f>
        <v>194.33333333333334</v>
      </c>
      <c r="D116" s="32">
        <f>IF('ind-tot'!D116=0,"",'ind-tot'!D116/'scores dag 2'!$J116)</f>
        <v>211.28571428571428</v>
      </c>
      <c r="E116" s="32">
        <f>IF('ind-tot'!E116=0,"",'ind-tot'!E116/'scores dag 3'!$J116)</f>
        <v>199.28571428571428</v>
      </c>
      <c r="F116" s="32">
        <f>IF('ind-tot'!F116=0,"",'ind-tot'!F116/'scores dag 4'!$J116)</f>
        <v>170.33333333333334</v>
      </c>
      <c r="G116" s="32">
        <f>IF('ind-tot'!G116=0,"",'ind-tot'!G116/'scores dag 5'!$J116)</f>
        <v>215.14285714285714</v>
      </c>
      <c r="H116" s="32">
        <f>IF('ind-tot'!H116=0,"",'ind-tot'!H116/'scores dag 6'!$J116)</f>
        <v>192.85714285714286</v>
      </c>
      <c r="I116" s="32">
        <f>IF('ind-tot'!I116=0,"",'ind-tot'!I116/'scores dag 7'!$J116)</f>
        <v>186.2</v>
      </c>
      <c r="J116" s="32">
        <f>IF('ind-tot'!J116=0,"",'ind-tot'!J116/'scores dag 8'!$J116)</f>
        <v>168.25</v>
      </c>
      <c r="K116" s="1">
        <f>'scores dag 1'!J116+'scores dag 2'!J116+'scores dag 3'!J116+'scores dag 4'!J116+'scores dag 5'!J116+'scores dag 6'!J116+'scores dag 7'!J116+'scores dag 8'!J116</f>
        <v>43</v>
      </c>
      <c r="L116" s="6">
        <f>'ind-tot'!L116</f>
        <v>8428</v>
      </c>
      <c r="M116" s="4">
        <f t="shared" si="42"/>
        <v>196</v>
      </c>
      <c r="O116">
        <f t="shared" si="43"/>
        <v>973424</v>
      </c>
      <c r="P116" t="str">
        <f t="shared" si="44"/>
        <v>F.H. Baggerman</v>
      </c>
      <c r="Q116">
        <f t="shared" si="45"/>
        <v>43</v>
      </c>
      <c r="R116" s="5">
        <f t="shared" si="46"/>
        <v>8428</v>
      </c>
      <c r="S116" s="4">
        <f t="shared" si="47"/>
        <v>196</v>
      </c>
    </row>
    <row r="117" spans="1:19" ht="12.75">
      <c r="A117" s="1">
        <f>'ind-tot'!A117</f>
        <v>1050966</v>
      </c>
      <c r="B117" s="7" t="str">
        <f>'ind-tot'!B117</f>
        <v>X v Haag</v>
      </c>
      <c r="C117" s="32">
        <f>IF('ind-tot'!C117=0,"",'ind-tot'!C117/'scores dag 1'!$J117)</f>
        <v>197</v>
      </c>
      <c r="D117" s="32">
        <f>IF('ind-tot'!D117=0,"",'ind-tot'!D117/'scores dag 2'!$J117)</f>
        <v>174.25</v>
      </c>
      <c r="E117" s="32">
        <f>IF('ind-tot'!E117=0,"",'ind-tot'!E117/'scores dag 3'!$J117)</f>
        <v>214</v>
      </c>
      <c r="F117" s="32">
        <f>IF('ind-tot'!F117=0,"",'ind-tot'!F117/'scores dag 4'!$J117)</f>
        <v>201.42857142857142</v>
      </c>
      <c r="G117" s="32">
        <f>IF('ind-tot'!G117=0,"",'ind-tot'!G117/'scores dag 5'!$J117)</f>
        <v>224.28571428571428</v>
      </c>
      <c r="H117" s="32">
        <f>IF('ind-tot'!H117=0,"",'ind-tot'!H117/'scores dag 6'!$J117)</f>
        <v>208</v>
      </c>
      <c r="I117" s="32">
        <f>IF('ind-tot'!I117=0,"",'ind-tot'!I117/'scores dag 7'!$J117)</f>
        <v>178</v>
      </c>
      <c r="J117" s="32">
        <f>IF('ind-tot'!J117=0,"",'ind-tot'!J117/'scores dag 8'!$J117)</f>
        <v>198.5</v>
      </c>
      <c r="K117" s="1">
        <f>'scores dag 1'!J117+'scores dag 2'!J117+'scores dag 3'!J117+'scores dag 4'!J117+'scores dag 5'!J117+'scores dag 6'!J117+'scores dag 7'!J117+'scores dag 8'!J117</f>
        <v>36</v>
      </c>
      <c r="L117" s="6">
        <f>'ind-tot'!L117</f>
        <v>7255</v>
      </c>
      <c r="M117" s="4">
        <f t="shared" si="42"/>
        <v>201.52777777777777</v>
      </c>
      <c r="O117">
        <f t="shared" si="43"/>
        <v>1050966</v>
      </c>
      <c r="P117" t="str">
        <f t="shared" si="44"/>
        <v>X v Haag</v>
      </c>
      <c r="Q117">
        <f t="shared" si="45"/>
        <v>36</v>
      </c>
      <c r="R117" s="5">
        <f t="shared" si="46"/>
        <v>7255</v>
      </c>
      <c r="S117" s="4">
        <f t="shared" si="47"/>
        <v>201.52777777777777</v>
      </c>
    </row>
    <row r="118" spans="1:19" ht="12.75">
      <c r="A118" s="1">
        <f>'ind-tot'!A118</f>
        <v>976938</v>
      </c>
      <c r="B118" s="7" t="str">
        <f>'ind-tot'!B118</f>
        <v>D.M. van der Meer</v>
      </c>
      <c r="C118" s="32">
        <f>IF('ind-tot'!C118=0,"",'ind-tot'!C118/'scores dag 1'!$J118)</f>
        <v>195.4</v>
      </c>
      <c r="D118" s="32">
        <f>IF('ind-tot'!D118=0,"",'ind-tot'!D118/'scores dag 2'!$J118)</f>
        <v>194.28571428571428</v>
      </c>
      <c r="E118" s="32">
        <f>IF('ind-tot'!E118=0,"",'ind-tot'!E118/'scores dag 3'!$J118)</f>
        <v>169.33333333333334</v>
      </c>
      <c r="F118" s="32">
        <f>IF('ind-tot'!F118=0,"",'ind-tot'!F118/'scores dag 4'!$J118)</f>
        <v>186.25</v>
      </c>
      <c r="G118" s="32">
        <f>IF('ind-tot'!G118=0,"",'ind-tot'!G118/'scores dag 5'!$J118)</f>
      </c>
      <c r="H118" s="32">
        <f>IF('ind-tot'!H118=0,"",'ind-tot'!H118/'scores dag 6'!$J118)</f>
        <v>186.66666666666666</v>
      </c>
      <c r="I118" s="32">
        <f>IF('ind-tot'!I118=0,"",'ind-tot'!I118/'scores dag 7'!$J118)</f>
        <v>207.2</v>
      </c>
      <c r="J118" s="32">
        <f>IF('ind-tot'!J118=0,"",'ind-tot'!J118/'scores dag 8'!$J118)</f>
        <v>177</v>
      </c>
      <c r="K118" s="1">
        <f>'scores dag 1'!J118+'scores dag 2'!J118+'scores dag 3'!J118+'scores dag 4'!J118+'scores dag 5'!J118+'scores dag 6'!J118+'scores dag 7'!J118+'scores dag 8'!J118</f>
        <v>34</v>
      </c>
      <c r="L118" s="6">
        <f>'ind-tot'!L118</f>
        <v>6454</v>
      </c>
      <c r="M118" s="4">
        <f t="shared" si="42"/>
        <v>189.8235294117647</v>
      </c>
      <c r="O118">
        <f t="shared" si="43"/>
        <v>976938</v>
      </c>
      <c r="P118" t="str">
        <f t="shared" si="44"/>
        <v>D.M. van der Meer</v>
      </c>
      <c r="Q118">
        <f t="shared" si="45"/>
        <v>34</v>
      </c>
      <c r="R118" s="5">
        <f t="shared" si="46"/>
        <v>6454</v>
      </c>
      <c r="S118" s="4">
        <f t="shared" si="47"/>
        <v>189.8235294117647</v>
      </c>
    </row>
    <row r="119" spans="1:19" ht="12.75">
      <c r="A119" s="1">
        <f>'ind-tot'!A119</f>
        <v>84948</v>
      </c>
      <c r="B119" s="7" t="str">
        <f>'ind-tot'!B119</f>
        <v>J Huisman</v>
      </c>
      <c r="C119" s="32">
        <f>IF('ind-tot'!C119=0,"",'ind-tot'!C119/'scores dag 1'!$J119)</f>
        <v>186.4</v>
      </c>
      <c r="D119" s="32">
        <f>IF('ind-tot'!D119=0,"",'ind-tot'!D119/'scores dag 2'!$J119)</f>
        <v>199.75</v>
      </c>
      <c r="E119" s="32">
        <f>IF('ind-tot'!E119=0,"",'ind-tot'!E119/'scores dag 3'!$J119)</f>
        <v>200.16666666666666</v>
      </c>
      <c r="F119" s="32">
        <f>IF('ind-tot'!F119=0,"",'ind-tot'!F119/'scores dag 4'!$J119)</f>
        <v>191.42857142857142</v>
      </c>
      <c r="G119" s="32">
        <f>IF('ind-tot'!G119=0,"",'ind-tot'!G119/'scores dag 5'!$J119)</f>
        <v>180.5</v>
      </c>
      <c r="H119" s="32">
        <f>IF('ind-tot'!H119=0,"",'ind-tot'!H119/'scores dag 6'!$J119)</f>
        <v>209</v>
      </c>
      <c r="I119" s="32">
        <f>IF('ind-tot'!I119=0,"",'ind-tot'!I119/'scores dag 7'!$J119)</f>
        <v>155</v>
      </c>
      <c r="J119" s="32">
        <f>IF('ind-tot'!J119=0,"",'ind-tot'!J119/'scores dag 8'!$J119)</f>
        <v>210.5</v>
      </c>
      <c r="K119" s="1">
        <f>'scores dag 1'!J119+'scores dag 2'!J119+'scores dag 3'!J119+'scores dag 4'!J119+'scores dag 5'!J119+'scores dag 6'!J119+'scores dag 7'!J119+'scores dag 8'!J119</f>
        <v>40</v>
      </c>
      <c r="L119" s="6">
        <f>'ind-tot'!L119</f>
        <v>7875</v>
      </c>
      <c r="M119" s="4">
        <f>IF(L119=0,"",L119/K119)</f>
        <v>196.875</v>
      </c>
      <c r="O119">
        <f t="shared" si="43"/>
        <v>84948</v>
      </c>
      <c r="P119" t="str">
        <f t="shared" si="44"/>
        <v>J Huisman</v>
      </c>
      <c r="Q119">
        <f t="shared" si="45"/>
        <v>40</v>
      </c>
      <c r="R119" s="5">
        <f t="shared" si="46"/>
        <v>7875</v>
      </c>
      <c r="S119" s="4">
        <f t="shared" si="47"/>
        <v>196.875</v>
      </c>
    </row>
    <row r="120" spans="4:13" ht="12.75">
      <c r="D120" s="21"/>
      <c r="E120" s="21"/>
      <c r="F120" s="24"/>
      <c r="G120" s="21"/>
      <c r="H120" s="21"/>
      <c r="I120" s="21"/>
      <c r="J120" s="21"/>
      <c r="K120" s="1"/>
      <c r="L120" s="3"/>
      <c r="M120" s="1"/>
    </row>
    <row r="121" spans="4:13" ht="12" customHeight="1">
      <c r="D121" s="21"/>
      <c r="E121" s="21"/>
      <c r="F121" s="21"/>
      <c r="G121" s="21"/>
      <c r="H121" s="21"/>
      <c r="I121" s="21"/>
      <c r="J121" s="21"/>
      <c r="K121" s="22">
        <f>SUM(K110:K120)</f>
        <v>270</v>
      </c>
      <c r="L121" s="29">
        <f>SUM(L110:L120)</f>
        <v>52835</v>
      </c>
      <c r="M121" s="23">
        <f>L121/K121</f>
        <v>195.6851851851852</v>
      </c>
    </row>
    <row r="122" spans="4:13" ht="12.75">
      <c r="D122" s="21"/>
      <c r="E122" s="21"/>
      <c r="F122" s="21"/>
      <c r="G122" s="21"/>
      <c r="H122" s="21"/>
      <c r="I122" s="21"/>
      <c r="J122" s="21"/>
      <c r="K122" s="1"/>
      <c r="L122" s="3"/>
      <c r="M122" s="1"/>
    </row>
    <row r="123" spans="13:19" ht="12.75">
      <c r="M123" s="5"/>
      <c r="N123" s="4"/>
      <c r="R123"/>
      <c r="S123"/>
    </row>
    <row r="124" spans="13:19" ht="12.75">
      <c r="M124" s="5"/>
      <c r="N124" s="4"/>
      <c r="R124"/>
      <c r="S124"/>
    </row>
    <row r="125" spans="13:19" ht="12.75">
      <c r="M125" s="5"/>
      <c r="N125" s="4"/>
      <c r="R125"/>
      <c r="S125"/>
    </row>
    <row r="126" spans="13:19" ht="12.75">
      <c r="M126" s="5"/>
      <c r="N126" s="4"/>
      <c r="R126"/>
      <c r="S126"/>
    </row>
    <row r="127" spans="13:19" ht="12.75">
      <c r="M127" s="5"/>
      <c r="N127" s="4"/>
      <c r="R127"/>
      <c r="S127"/>
    </row>
    <row r="128" spans="13:19" ht="12.75">
      <c r="M128" s="5"/>
      <c r="N128" s="4"/>
      <c r="R128"/>
      <c r="S128"/>
    </row>
    <row r="129" spans="13:19" ht="12.75">
      <c r="M129" s="5"/>
      <c r="N129" s="4"/>
      <c r="R129"/>
      <c r="S129"/>
    </row>
    <row r="130" spans="13:19" ht="12.75">
      <c r="M130" s="5"/>
      <c r="N130" s="4"/>
      <c r="R130"/>
      <c r="S130"/>
    </row>
    <row r="131" spans="13:19" ht="12.75">
      <c r="M131" s="5"/>
      <c r="N131" s="4"/>
      <c r="R131"/>
      <c r="S131"/>
    </row>
    <row r="132" spans="13:19" ht="12.75">
      <c r="M132" s="5"/>
      <c r="N132" s="4"/>
      <c r="R132"/>
      <c r="S132"/>
    </row>
    <row r="133" spans="13:19" ht="12.75">
      <c r="M133" s="5"/>
      <c r="N133" s="4"/>
      <c r="R133"/>
      <c r="S133"/>
    </row>
    <row r="134" spans="13:19" ht="12.75">
      <c r="M134" s="5"/>
      <c r="N134" s="4"/>
      <c r="R134"/>
      <c r="S134"/>
    </row>
    <row r="135" spans="13:19" ht="12.75">
      <c r="M135" s="5"/>
      <c r="N135" s="4"/>
      <c r="R135"/>
      <c r="S135"/>
    </row>
    <row r="136" spans="13:19" ht="12.75">
      <c r="M136" s="5"/>
      <c r="N136" s="4"/>
      <c r="R136"/>
      <c r="S136"/>
    </row>
    <row r="137" spans="13:19" ht="12.75">
      <c r="M137" s="5"/>
      <c r="N137" s="4"/>
      <c r="R137"/>
      <c r="S137"/>
    </row>
    <row r="138" spans="13:19" ht="12.75">
      <c r="M138" s="5"/>
      <c r="N138" s="4"/>
      <c r="R138"/>
      <c r="S138"/>
    </row>
    <row r="139" spans="13:19" ht="12.75">
      <c r="M139" s="5"/>
      <c r="N139" s="4"/>
      <c r="R139"/>
      <c r="S139"/>
    </row>
    <row r="140" spans="13:19" ht="12.75">
      <c r="M140" s="5"/>
      <c r="N140" s="4"/>
      <c r="R140"/>
      <c r="S140"/>
    </row>
    <row r="141" spans="13:19" ht="12.75">
      <c r="M141" s="5"/>
      <c r="N141" s="4"/>
      <c r="R141"/>
      <c r="S141"/>
    </row>
    <row r="142" spans="13:19" ht="12.75">
      <c r="M142" s="5"/>
      <c r="N142" s="4"/>
      <c r="R142"/>
      <c r="S142"/>
    </row>
    <row r="143" spans="13:19" ht="12.75">
      <c r="M143" s="5"/>
      <c r="N143" s="4"/>
      <c r="R143"/>
      <c r="S143"/>
    </row>
    <row r="144" spans="13:19" ht="12.75">
      <c r="M144" s="5"/>
      <c r="N144" s="4"/>
      <c r="R144"/>
      <c r="S144"/>
    </row>
    <row r="145" spans="13:19" ht="12.75">
      <c r="M145" s="5"/>
      <c r="N145" s="4"/>
      <c r="R145"/>
      <c r="S145"/>
    </row>
    <row r="146" spans="13:19" ht="12.75">
      <c r="M146" s="5"/>
      <c r="N146" s="4"/>
      <c r="R146"/>
      <c r="S146"/>
    </row>
    <row r="147" spans="13:19" ht="12.75">
      <c r="M147" s="5"/>
      <c r="N147" s="4"/>
      <c r="R147"/>
      <c r="S147"/>
    </row>
    <row r="148" spans="13:19" ht="12.75">
      <c r="M148" s="5"/>
      <c r="N148" s="4"/>
      <c r="R148"/>
      <c r="S148"/>
    </row>
    <row r="149" spans="13:19" ht="12.75">
      <c r="M149" s="5"/>
      <c r="N149" s="4"/>
      <c r="R149"/>
      <c r="S149"/>
    </row>
    <row r="150" spans="13:19" ht="12.75">
      <c r="M150" s="5"/>
      <c r="N150" s="4"/>
      <c r="R150"/>
      <c r="S150"/>
    </row>
    <row r="151" spans="13:19" ht="12.75">
      <c r="M151" s="5"/>
      <c r="N151" s="4"/>
      <c r="R151"/>
      <c r="S151"/>
    </row>
    <row r="152" spans="13:19" ht="12.75">
      <c r="M152" s="5"/>
      <c r="N152" s="4"/>
      <c r="R152"/>
      <c r="S152"/>
    </row>
    <row r="153" spans="13:19" ht="12.75">
      <c r="M153" s="5"/>
      <c r="N153" s="4"/>
      <c r="R153"/>
      <c r="S153"/>
    </row>
    <row r="154" spans="13:19" ht="12.75">
      <c r="M154" s="5"/>
      <c r="N154" s="4"/>
      <c r="R154"/>
      <c r="S154"/>
    </row>
    <row r="155" spans="13:19" ht="12.75">
      <c r="M155" s="5"/>
      <c r="N155" s="4"/>
      <c r="R155"/>
      <c r="S155"/>
    </row>
    <row r="156" spans="13:19" ht="12.75">
      <c r="M156" s="5"/>
      <c r="N156" s="4"/>
      <c r="R156"/>
      <c r="S156"/>
    </row>
    <row r="157" spans="13:19" ht="12.75">
      <c r="M157" s="5"/>
      <c r="N157" s="4"/>
      <c r="R157"/>
      <c r="S157"/>
    </row>
    <row r="158" spans="13:19" ht="12.75">
      <c r="M158" s="5"/>
      <c r="N158" s="4"/>
      <c r="R158"/>
      <c r="S158"/>
    </row>
    <row r="159" spans="13:19" ht="12.75">
      <c r="M159" s="5"/>
      <c r="N159" s="4"/>
      <c r="R159"/>
      <c r="S159"/>
    </row>
    <row r="160" spans="13:19" ht="12.75">
      <c r="M160" s="5"/>
      <c r="N160" s="4"/>
      <c r="R160"/>
      <c r="S160"/>
    </row>
    <row r="161" spans="13:19" ht="12.75">
      <c r="M161" s="5"/>
      <c r="N161" s="4"/>
      <c r="R161"/>
      <c r="S161"/>
    </row>
    <row r="162" spans="13:19" ht="12.75">
      <c r="M162" s="5"/>
      <c r="N162" s="4"/>
      <c r="R162"/>
      <c r="S162"/>
    </row>
    <row r="163" spans="13:19" ht="12.75">
      <c r="M163" s="5"/>
      <c r="N163" s="4"/>
      <c r="R163"/>
      <c r="S163"/>
    </row>
    <row r="164" spans="13:19" ht="12.75">
      <c r="M164" s="5"/>
      <c r="N164" s="4"/>
      <c r="R164"/>
      <c r="S164"/>
    </row>
    <row r="165" spans="13:19" ht="12.75">
      <c r="M165" s="5"/>
      <c r="N165" s="4"/>
      <c r="R165"/>
      <c r="S165"/>
    </row>
    <row r="166" spans="13:19" ht="12.75">
      <c r="M166" s="5"/>
      <c r="N166" s="4"/>
      <c r="R166"/>
      <c r="S166"/>
    </row>
    <row r="167" spans="13:19" ht="12.75">
      <c r="M167" s="5"/>
      <c r="N167" s="4"/>
      <c r="R167"/>
      <c r="S167"/>
    </row>
    <row r="168" spans="13:19" ht="12.75">
      <c r="M168" s="5"/>
      <c r="N168" s="4"/>
      <c r="R168"/>
      <c r="S168"/>
    </row>
    <row r="169" spans="13:19" ht="12.75">
      <c r="M169" s="5"/>
      <c r="N169" s="4"/>
      <c r="R169"/>
      <c r="S169"/>
    </row>
    <row r="170" spans="13:19" ht="12.75">
      <c r="M170" s="5"/>
      <c r="N170" s="4"/>
      <c r="R170"/>
      <c r="S170"/>
    </row>
    <row r="171" spans="13:19" ht="12.75">
      <c r="M171" s="5"/>
      <c r="N171" s="4"/>
      <c r="R171"/>
      <c r="S171"/>
    </row>
    <row r="172" spans="13:19" ht="12.75">
      <c r="M172" s="5"/>
      <c r="N172" s="4"/>
      <c r="R172"/>
      <c r="S172"/>
    </row>
    <row r="173" spans="13:19" ht="12.75">
      <c r="M173" s="5"/>
      <c r="N173" s="4"/>
      <c r="R173"/>
      <c r="S173"/>
    </row>
    <row r="174" spans="13:19" ht="12.75">
      <c r="M174" s="5"/>
      <c r="N174" s="4"/>
      <c r="R174"/>
      <c r="S174"/>
    </row>
    <row r="175" spans="13:19" ht="12.75">
      <c r="M175" s="5"/>
      <c r="N175" s="4"/>
      <c r="R175"/>
      <c r="S175"/>
    </row>
    <row r="176" spans="13:19" ht="12.75">
      <c r="M176" s="5"/>
      <c r="N176" s="4"/>
      <c r="R176"/>
      <c r="S176"/>
    </row>
    <row r="177" spans="13:19" ht="12.75">
      <c r="M177" s="5"/>
      <c r="N177" s="4"/>
      <c r="R177"/>
      <c r="S177"/>
    </row>
    <row r="178" spans="13:19" ht="12.75">
      <c r="M178" s="5"/>
      <c r="N178" s="4"/>
      <c r="R178"/>
      <c r="S178"/>
    </row>
    <row r="179" spans="13:19" ht="12.75">
      <c r="M179" s="5"/>
      <c r="N179" s="4"/>
      <c r="R179"/>
      <c r="S179"/>
    </row>
    <row r="180" spans="13:19" ht="12.75">
      <c r="M180" s="5"/>
      <c r="N180" s="4"/>
      <c r="R180"/>
      <c r="S180"/>
    </row>
    <row r="181" spans="13:19" ht="12.75">
      <c r="M181" s="5"/>
      <c r="N181" s="4"/>
      <c r="R181"/>
      <c r="S181"/>
    </row>
    <row r="182" spans="13:19" ht="12.75">
      <c r="M182" s="5"/>
      <c r="N182" s="4"/>
      <c r="R182"/>
      <c r="S182"/>
    </row>
    <row r="183" spans="13:19" ht="12.75">
      <c r="M183" s="5"/>
      <c r="N183" s="4"/>
      <c r="R183"/>
      <c r="S183"/>
    </row>
    <row r="184" spans="13:19" ht="12.75">
      <c r="M184" s="5"/>
      <c r="N184" s="4"/>
      <c r="R184"/>
      <c r="S184"/>
    </row>
    <row r="185" spans="13:19" ht="12.75">
      <c r="M185" s="5"/>
      <c r="N185" s="4"/>
      <c r="R185"/>
      <c r="S185"/>
    </row>
    <row r="186" spans="13:19" ht="12.75">
      <c r="M186" s="5"/>
      <c r="N186" s="4"/>
      <c r="R186"/>
      <c r="S186"/>
    </row>
    <row r="187" spans="13:19" ht="12.75">
      <c r="M187" s="5"/>
      <c r="N187" s="4"/>
      <c r="R187"/>
      <c r="S187"/>
    </row>
    <row r="188" spans="13:19" ht="12.75">
      <c r="M188" s="5"/>
      <c r="N188" s="4"/>
      <c r="R188"/>
      <c r="S188"/>
    </row>
    <row r="189" spans="13:19" ht="12.75">
      <c r="M189" s="5"/>
      <c r="N189" s="4"/>
      <c r="R189"/>
      <c r="S189"/>
    </row>
    <row r="190" spans="13:19" ht="12.75">
      <c r="M190" s="5"/>
      <c r="N190" s="4"/>
      <c r="R190"/>
      <c r="S190"/>
    </row>
    <row r="191" spans="13:19" ht="12.75">
      <c r="M191" s="5"/>
      <c r="N191" s="4"/>
      <c r="R191"/>
      <c r="S191"/>
    </row>
    <row r="192" spans="13:19" ht="12.75">
      <c r="M192" s="5"/>
      <c r="N192" s="4"/>
      <c r="R192"/>
      <c r="S192"/>
    </row>
    <row r="193" spans="13:19" ht="12.75">
      <c r="M193" s="5"/>
      <c r="N193" s="4"/>
      <c r="R193"/>
      <c r="S193"/>
    </row>
    <row r="194" spans="13:19" ht="12.75">
      <c r="M194" s="5"/>
      <c r="N194" s="4"/>
      <c r="R194"/>
      <c r="S194"/>
    </row>
    <row r="195" spans="13:19" ht="12.75">
      <c r="M195" s="5"/>
      <c r="N195" s="4"/>
      <c r="R195"/>
      <c r="S195"/>
    </row>
    <row r="196" spans="13:19" ht="12.75">
      <c r="M196" s="5"/>
      <c r="N196" s="4"/>
      <c r="R196"/>
      <c r="S196"/>
    </row>
    <row r="197" spans="13:19" ht="12.75">
      <c r="M197" s="5"/>
      <c r="N197" s="4"/>
      <c r="R197"/>
      <c r="S197"/>
    </row>
    <row r="198" spans="6:13" ht="12.75">
      <c r="F198" s="21"/>
      <c r="G198" s="21"/>
      <c r="H198" s="21"/>
      <c r="I198" s="21"/>
      <c r="J198" s="21"/>
      <c r="K198" s="1"/>
      <c r="L198" s="3"/>
      <c r="M198" s="4"/>
    </row>
  </sheetData>
  <mergeCells count="13">
    <mergeCell ref="A64:M64"/>
    <mergeCell ref="A79:M79"/>
    <mergeCell ref="A94:M94"/>
    <mergeCell ref="A109:M109"/>
    <mergeCell ref="A4:M4"/>
    <mergeCell ref="A19:M19"/>
    <mergeCell ref="A34:M34"/>
    <mergeCell ref="A49:M49"/>
    <mergeCell ref="A1:M1"/>
    <mergeCell ref="A2:A3"/>
    <mergeCell ref="B2:B3"/>
    <mergeCell ref="C2:J2"/>
    <mergeCell ref="K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pane ySplit="3" topLeftCell="BM4" activePane="bottomLeft" state="frozen"/>
      <selection pane="topLeft" activeCell="D46" sqref="D46"/>
      <selection pane="bottomLeft" activeCell="D46" sqref="D46"/>
    </sheetView>
  </sheetViews>
  <sheetFormatPr defaultColWidth="9.140625" defaultRowHeight="12.75"/>
  <cols>
    <col min="1" max="1" width="19.00390625" style="0" bestFit="1" customWidth="1"/>
    <col min="2" max="2" width="10.00390625" style="1" bestFit="1" customWidth="1"/>
    <col min="3" max="10" width="10.57421875" style="0" bestFit="1" customWidth="1"/>
    <col min="11" max="11" width="9.140625" style="18" customWidth="1"/>
    <col min="12" max="12" width="7.7109375" style="0" bestFit="1" customWidth="1"/>
  </cols>
  <sheetData>
    <row r="1" spans="1:11" ht="12.75">
      <c r="A1" s="103" t="s">
        <v>123</v>
      </c>
      <c r="B1" s="104"/>
      <c r="C1" s="104"/>
      <c r="D1" s="104"/>
      <c r="E1" s="104"/>
      <c r="F1" s="104"/>
      <c r="G1" s="104"/>
      <c r="H1" s="104"/>
      <c r="I1" s="104"/>
      <c r="J1" s="104"/>
      <c r="K1" s="1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17</v>
      </c>
      <c r="J3" s="60">
        <v>18</v>
      </c>
    </row>
    <row r="4" spans="1:10" ht="12.75">
      <c r="A4" s="61" t="s">
        <v>10</v>
      </c>
      <c r="B4" s="62">
        <v>1</v>
      </c>
      <c r="C4" s="63">
        <f>'scores dag 2'!C16</f>
        <v>1141</v>
      </c>
      <c r="D4" s="63">
        <f>'scores dag 2'!C31</f>
        <v>1121</v>
      </c>
      <c r="E4" s="63">
        <f>'scores dag 2'!C46</f>
        <v>1163</v>
      </c>
      <c r="F4" s="63">
        <f>'scores dag 2'!C61</f>
        <v>860</v>
      </c>
      <c r="G4" s="63">
        <f>'scores dag 2'!C76</f>
        <v>959</v>
      </c>
      <c r="H4" s="63">
        <f>'scores dag 2'!C106</f>
        <v>1013</v>
      </c>
      <c r="I4" s="63">
        <f>'scores dag 2'!C91</f>
        <v>990</v>
      </c>
      <c r="J4" s="63">
        <f>'scores dag 2'!C121</f>
        <v>1006</v>
      </c>
    </row>
    <row r="5" spans="1:10" ht="12.75">
      <c r="A5" s="61" t="s">
        <v>10</v>
      </c>
      <c r="B5" s="62">
        <v>2</v>
      </c>
      <c r="C5" s="63">
        <f>'scores dag 2'!D16</f>
        <v>983</v>
      </c>
      <c r="D5" s="63">
        <f>'scores dag 2'!D31</f>
        <v>1038</v>
      </c>
      <c r="E5" s="63">
        <f>'scores dag 2'!D46</f>
        <v>919</v>
      </c>
      <c r="F5" s="63">
        <f>'scores dag 2'!D61</f>
        <v>1053</v>
      </c>
      <c r="G5" s="63">
        <f>'scores dag 2'!D76</f>
        <v>1006</v>
      </c>
      <c r="H5" s="63">
        <f>'scores dag 2'!D106</f>
        <v>1014</v>
      </c>
      <c r="I5" s="63">
        <f>'scores dag 2'!D91</f>
        <v>908</v>
      </c>
      <c r="J5" s="63">
        <f>'scores dag 2'!D121</f>
        <v>968</v>
      </c>
    </row>
    <row r="6" spans="1:10" ht="12.75">
      <c r="A6" s="61" t="s">
        <v>10</v>
      </c>
      <c r="B6" s="62">
        <v>3</v>
      </c>
      <c r="C6" s="63">
        <f>'scores dag 2'!E16</f>
        <v>1023</v>
      </c>
      <c r="D6" s="63">
        <f>'scores dag 2'!E31</f>
        <v>952</v>
      </c>
      <c r="E6" s="63">
        <f>'scores dag 2'!E46</f>
        <v>1101</v>
      </c>
      <c r="F6" s="63">
        <f>'scores dag 2'!E61</f>
        <v>944</v>
      </c>
      <c r="G6" s="63">
        <f>'scores dag 2'!E76</f>
        <v>1085</v>
      </c>
      <c r="H6" s="63">
        <f>'scores dag 2'!E106</f>
        <v>936</v>
      </c>
      <c r="I6" s="63">
        <f>'scores dag 2'!E91</f>
        <v>1013</v>
      </c>
      <c r="J6" s="63">
        <f>'scores dag 2'!E121</f>
        <v>991</v>
      </c>
    </row>
    <row r="7" spans="1:10" ht="12.75">
      <c r="A7" s="61" t="s">
        <v>10</v>
      </c>
      <c r="B7" s="62">
        <v>4</v>
      </c>
      <c r="C7" s="63">
        <f>'scores dag 2'!F16</f>
        <v>1114</v>
      </c>
      <c r="D7" s="63">
        <f>'scores dag 2'!F31</f>
        <v>1066</v>
      </c>
      <c r="E7" s="63">
        <f>'scores dag 2'!F46</f>
        <v>852</v>
      </c>
      <c r="F7" s="63">
        <f>'scores dag 2'!F61</f>
        <v>978</v>
      </c>
      <c r="G7" s="63">
        <f>'scores dag 2'!F76</f>
        <v>1056</v>
      </c>
      <c r="H7" s="63">
        <f>'scores dag 2'!F106</f>
        <v>1076</v>
      </c>
      <c r="I7" s="63">
        <f>'scores dag 2'!F91</f>
        <v>1051</v>
      </c>
      <c r="J7" s="63">
        <f>'scores dag 2'!F121</f>
        <v>988</v>
      </c>
    </row>
    <row r="8" spans="1:10" ht="12.75">
      <c r="A8" s="61" t="s">
        <v>10</v>
      </c>
      <c r="B8" s="62">
        <v>5</v>
      </c>
      <c r="C8" s="63">
        <f>'scores dag 2'!G16</f>
        <v>1066</v>
      </c>
      <c r="D8" s="63">
        <f>'scores dag 2'!G31</f>
        <v>1026</v>
      </c>
      <c r="E8" s="63">
        <f>'scores dag 2'!G46</f>
        <v>1024</v>
      </c>
      <c r="F8" s="63">
        <f>'scores dag 2'!G61</f>
        <v>1029</v>
      </c>
      <c r="G8" s="63">
        <f>'scores dag 2'!G76</f>
        <v>966</v>
      </c>
      <c r="H8" s="63">
        <f>'scores dag 2'!G106</f>
        <v>956</v>
      </c>
      <c r="I8" s="63">
        <f>'scores dag 2'!G91</f>
        <v>1057</v>
      </c>
      <c r="J8" s="63">
        <f>'scores dag 2'!G121</f>
        <v>862</v>
      </c>
    </row>
    <row r="9" spans="1:10" ht="12.75">
      <c r="A9" s="61" t="s">
        <v>10</v>
      </c>
      <c r="B9" s="62">
        <v>6</v>
      </c>
      <c r="C9" s="63">
        <f>'scores dag 2'!H16</f>
        <v>994</v>
      </c>
      <c r="D9" s="63">
        <f>'scores dag 2'!H31</f>
        <v>945</v>
      </c>
      <c r="E9" s="63">
        <f>'scores dag 2'!H46</f>
        <v>905</v>
      </c>
      <c r="F9" s="63">
        <f>'scores dag 2'!H61</f>
        <v>1039</v>
      </c>
      <c r="G9" s="63">
        <f>'scores dag 2'!H76</f>
        <v>963</v>
      </c>
      <c r="H9" s="63">
        <f>'scores dag 2'!H106</f>
        <v>1040</v>
      </c>
      <c r="I9" s="63">
        <f>'scores dag 2'!H91</f>
        <v>1003</v>
      </c>
      <c r="J9" s="63">
        <f>'scores dag 2'!H121</f>
        <v>939</v>
      </c>
    </row>
    <row r="10" spans="1:10" ht="12.75">
      <c r="A10" s="61" t="s">
        <v>10</v>
      </c>
      <c r="B10" s="62">
        <v>7</v>
      </c>
      <c r="C10" s="63">
        <f>'scores dag 2'!I16</f>
        <v>945</v>
      </c>
      <c r="D10" s="63">
        <f>'scores dag 2'!I31</f>
        <v>1025</v>
      </c>
      <c r="E10" s="63">
        <f>'scores dag 2'!I46</f>
        <v>1099</v>
      </c>
      <c r="F10" s="63">
        <f>'scores dag 2'!I61</f>
        <v>1093</v>
      </c>
      <c r="G10" s="63">
        <f>'scores dag 2'!I76</f>
        <v>999</v>
      </c>
      <c r="H10" s="63">
        <f>'scores dag 2'!I106</f>
        <v>1019</v>
      </c>
      <c r="I10" s="63">
        <f>'scores dag 2'!I91</f>
        <v>1011</v>
      </c>
      <c r="J10" s="63">
        <f>'scores dag 2'!I121</f>
        <v>1004</v>
      </c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 aca="true" t="shared" si="0" ref="C12:J12">SUM(C4:C11)</f>
        <v>7266</v>
      </c>
      <c r="D12" s="75">
        <f t="shared" si="0"/>
        <v>7173</v>
      </c>
      <c r="E12" s="75">
        <f t="shared" si="0"/>
        <v>7063</v>
      </c>
      <c r="F12" s="75">
        <f t="shared" si="0"/>
        <v>6996</v>
      </c>
      <c r="G12" s="75">
        <f t="shared" si="0"/>
        <v>7034</v>
      </c>
      <c r="H12" s="75">
        <f>SUM(H4:H11)</f>
        <v>7054</v>
      </c>
      <c r="I12" s="75">
        <f>SUM(I4:I11)</f>
        <v>7033</v>
      </c>
      <c r="J12" s="75">
        <f t="shared" si="0"/>
        <v>6758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4">
        <f>'uitslag en stand tm dag 1'!C15</f>
        <v>6744</v>
      </c>
      <c r="D14" s="64">
        <f>'uitslag en stand tm dag 1'!D15</f>
        <v>6637</v>
      </c>
      <c r="E14" s="64">
        <f>'uitslag en stand tm dag 1'!E15</f>
        <v>6957</v>
      </c>
      <c r="F14" s="64">
        <f>'uitslag en stand tm dag 1'!F15</f>
        <v>6775</v>
      </c>
      <c r="G14" s="64">
        <f>'uitslag en stand tm dag 1'!G15</f>
        <v>6184</v>
      </c>
      <c r="H14" s="64">
        <f>'uitslag en stand tm dag 1'!H15</f>
        <v>6599</v>
      </c>
      <c r="I14" s="64">
        <f>'uitslag en stand tm dag 1'!I15</f>
        <v>6582</v>
      </c>
      <c r="J14" s="64">
        <f>'uitslag en stand tm dag 1'!J15</f>
        <v>6568</v>
      </c>
    </row>
    <row r="15" spans="1:11" s="77" customFormat="1" ht="12.75">
      <c r="A15" s="73" t="s">
        <v>3</v>
      </c>
      <c r="B15" s="74"/>
      <c r="C15" s="75">
        <f>SUM(C12:C14)</f>
        <v>14010</v>
      </c>
      <c r="D15" s="75">
        <f aca="true" t="shared" si="1" ref="D15:J15">SUM(D12:D14)</f>
        <v>13810</v>
      </c>
      <c r="E15" s="75">
        <f t="shared" si="1"/>
        <v>14020</v>
      </c>
      <c r="F15" s="75">
        <f t="shared" si="1"/>
        <v>13771</v>
      </c>
      <c r="G15" s="75">
        <f t="shared" si="1"/>
        <v>13218</v>
      </c>
      <c r="H15" s="75">
        <f t="shared" si="1"/>
        <v>13653</v>
      </c>
      <c r="I15" s="75">
        <f t="shared" si="1"/>
        <v>13615</v>
      </c>
      <c r="J15" s="75">
        <f t="shared" si="1"/>
        <v>13326</v>
      </c>
      <c r="K15" s="78"/>
    </row>
    <row r="16" spans="1:10" ht="12.75">
      <c r="A16" s="61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2'!C18</f>
        <v>0</v>
      </c>
      <c r="D17" s="63">
        <f>'scores dag 2'!C33</f>
        <v>2</v>
      </c>
      <c r="E17" s="63">
        <f>'scores dag 2'!C48</f>
        <v>2</v>
      </c>
      <c r="F17" s="63">
        <f>'scores dag 2'!C63</f>
        <v>0</v>
      </c>
      <c r="G17" s="63">
        <f>'scores dag 2'!C78</f>
        <v>0</v>
      </c>
      <c r="H17" s="63">
        <f>'scores dag 2'!C108</f>
        <v>2</v>
      </c>
      <c r="I17" s="63">
        <f>'scores dag 2'!C93</f>
        <v>0</v>
      </c>
      <c r="J17" s="63">
        <f>'scores dag 2'!C123</f>
        <v>2</v>
      </c>
    </row>
    <row r="18" spans="1:10" ht="12.75">
      <c r="A18" s="61" t="s">
        <v>11</v>
      </c>
      <c r="B18" s="62">
        <v>2</v>
      </c>
      <c r="C18" s="63">
        <f>'scores dag 2'!D18</f>
        <v>0</v>
      </c>
      <c r="D18" s="63">
        <f>'scores dag 2'!D33</f>
        <v>2</v>
      </c>
      <c r="E18" s="63">
        <f>'scores dag 2'!D48</f>
        <v>0</v>
      </c>
      <c r="F18" s="63">
        <f>'scores dag 2'!D63</f>
        <v>2</v>
      </c>
      <c r="G18" s="63">
        <f>'scores dag 2'!D78</f>
        <v>2</v>
      </c>
      <c r="H18" s="63">
        <f>'scores dag 2'!D108</f>
        <v>2</v>
      </c>
      <c r="I18" s="63">
        <f>'scores dag 2'!D93</f>
        <v>0</v>
      </c>
      <c r="J18" s="63">
        <f>'scores dag 2'!D123</f>
        <v>0</v>
      </c>
    </row>
    <row r="19" spans="1:10" ht="12.75">
      <c r="A19" s="61" t="s">
        <v>11</v>
      </c>
      <c r="B19" s="62">
        <v>3</v>
      </c>
      <c r="C19" s="63">
        <f>'scores dag 2'!E18</f>
        <v>0</v>
      </c>
      <c r="D19" s="63">
        <f>'scores dag 2'!E33</f>
        <v>0</v>
      </c>
      <c r="E19" s="63">
        <f>'scores dag 2'!E48</f>
        <v>2</v>
      </c>
      <c r="F19" s="63">
        <f>'scores dag 2'!E63</f>
        <v>2</v>
      </c>
      <c r="G19" s="63">
        <f>'scores dag 2'!E78</f>
        <v>2</v>
      </c>
      <c r="H19" s="63">
        <f>'scores dag 2'!E108</f>
        <v>0</v>
      </c>
      <c r="I19" s="63">
        <f>'scores dag 2'!E93</f>
        <v>0</v>
      </c>
      <c r="J19" s="63">
        <f>'scores dag 2'!E123</f>
        <v>2</v>
      </c>
    </row>
    <row r="20" spans="1:10" ht="12.75">
      <c r="A20" s="61" t="s">
        <v>11</v>
      </c>
      <c r="B20" s="62">
        <v>4</v>
      </c>
      <c r="C20" s="63">
        <f>'scores dag 2'!F18</f>
        <v>2</v>
      </c>
      <c r="D20" s="63">
        <f>'scores dag 2'!F33</f>
        <v>2</v>
      </c>
      <c r="E20" s="63">
        <f>'scores dag 2'!F48</f>
        <v>0</v>
      </c>
      <c r="F20" s="63">
        <f>'scores dag 2'!F63</f>
        <v>0</v>
      </c>
      <c r="G20" s="63">
        <f>'scores dag 2'!F78</f>
        <v>2</v>
      </c>
      <c r="H20" s="63">
        <f>'scores dag 2'!F108</f>
        <v>0</v>
      </c>
      <c r="I20" s="63">
        <f>'scores dag 2'!F93</f>
        <v>0</v>
      </c>
      <c r="J20" s="63">
        <f>'scores dag 2'!F123</f>
        <v>2</v>
      </c>
    </row>
    <row r="21" spans="1:10" ht="12.75">
      <c r="A21" s="61" t="s">
        <v>11</v>
      </c>
      <c r="B21" s="62">
        <v>5</v>
      </c>
      <c r="C21" s="63">
        <f>'scores dag 2'!G18</f>
        <v>2</v>
      </c>
      <c r="D21" s="63">
        <f>'scores dag 2'!G33</f>
        <v>2</v>
      </c>
      <c r="E21" s="63">
        <f>'scores dag 2'!G48</f>
        <v>2</v>
      </c>
      <c r="F21" s="63">
        <f>'scores dag 2'!G63</f>
        <v>0</v>
      </c>
      <c r="G21" s="63">
        <f>'scores dag 2'!G78</f>
        <v>0</v>
      </c>
      <c r="H21" s="63">
        <f>'scores dag 2'!G108</f>
        <v>0</v>
      </c>
      <c r="I21" s="63">
        <f>'scores dag 2'!G93</f>
        <v>2</v>
      </c>
      <c r="J21" s="63">
        <f>'scores dag 2'!G123</f>
        <v>0</v>
      </c>
    </row>
    <row r="22" spans="1:10" ht="12.75">
      <c r="A22" s="61" t="s">
        <v>11</v>
      </c>
      <c r="B22" s="62">
        <v>6</v>
      </c>
      <c r="C22" s="63">
        <f>'scores dag 2'!H18</f>
        <v>0</v>
      </c>
      <c r="D22" s="63">
        <f>'scores dag 2'!H33</f>
        <v>2</v>
      </c>
      <c r="E22" s="63">
        <f>'scores dag 2'!H48</f>
        <v>0</v>
      </c>
      <c r="F22" s="63">
        <f>'scores dag 2'!H63</f>
        <v>2</v>
      </c>
      <c r="G22" s="63">
        <f>'scores dag 2'!H78</f>
        <v>0</v>
      </c>
      <c r="H22" s="63">
        <f>'scores dag 2'!H108</f>
        <v>2</v>
      </c>
      <c r="I22" s="63">
        <f>'scores dag 2'!H93</f>
        <v>2</v>
      </c>
      <c r="J22" s="63">
        <f>'scores dag 2'!H123</f>
        <v>0</v>
      </c>
    </row>
    <row r="23" spans="1:10" ht="12.75">
      <c r="A23" s="61" t="s">
        <v>11</v>
      </c>
      <c r="B23" s="62">
        <v>7</v>
      </c>
      <c r="C23" s="63">
        <f>'scores dag 2'!I18</f>
        <v>0</v>
      </c>
      <c r="D23" s="63">
        <f>'scores dag 2'!I33</f>
        <v>2</v>
      </c>
      <c r="E23" s="63">
        <f>'scores dag 2'!I48</f>
        <v>2</v>
      </c>
      <c r="F23" s="63">
        <f>'scores dag 2'!I63</f>
        <v>2</v>
      </c>
      <c r="G23" s="63">
        <f>'scores dag 2'!I78</f>
        <v>0</v>
      </c>
      <c r="H23" s="63">
        <f>'scores dag 2'!I108</f>
        <v>0</v>
      </c>
      <c r="I23" s="63">
        <f>'scores dag 2'!I93</f>
        <v>2</v>
      </c>
      <c r="J23" s="63">
        <f>'scores dag 2'!I123</f>
        <v>0</v>
      </c>
    </row>
    <row r="24" spans="1:10" ht="12.75">
      <c r="A24" s="61"/>
      <c r="B24" s="62"/>
      <c r="C24" s="61"/>
      <c r="D24" s="65"/>
      <c r="E24" s="65"/>
      <c r="F24" s="61"/>
      <c r="G24" s="65"/>
      <c r="H24" s="65"/>
      <c r="I24" s="61"/>
      <c r="J24" s="61"/>
    </row>
    <row r="25" spans="1:11" s="36" customFormat="1" ht="12.75">
      <c r="A25" s="67" t="s">
        <v>5</v>
      </c>
      <c r="B25" s="68"/>
      <c r="C25" s="84">
        <f aca="true" t="shared" si="2" ref="C25:J25">SUM(C17:C23)</f>
        <v>4</v>
      </c>
      <c r="D25" s="84">
        <f t="shared" si="2"/>
        <v>12</v>
      </c>
      <c r="E25" s="84">
        <f t="shared" si="2"/>
        <v>8</v>
      </c>
      <c r="F25" s="84">
        <f t="shared" si="2"/>
        <v>8</v>
      </c>
      <c r="G25" s="84">
        <f t="shared" si="2"/>
        <v>6</v>
      </c>
      <c r="H25" s="84">
        <f>SUM(H17:H23)</f>
        <v>6</v>
      </c>
      <c r="I25" s="84">
        <f>SUM(I17:I23)</f>
        <v>6</v>
      </c>
      <c r="J25" s="84">
        <f t="shared" si="2"/>
        <v>6</v>
      </c>
      <c r="K25" s="85"/>
    </row>
    <row r="26" spans="1:11" s="36" customFormat="1" ht="12.75">
      <c r="A26" s="67"/>
      <c r="B26" s="68"/>
      <c r="C26" s="67"/>
      <c r="D26" s="86"/>
      <c r="E26" s="86"/>
      <c r="F26" s="67"/>
      <c r="G26" s="86"/>
      <c r="H26" s="86"/>
      <c r="I26" s="67"/>
      <c r="J26" s="67"/>
      <c r="K26" s="85"/>
    </row>
    <row r="27" spans="1:11" s="36" customFormat="1" ht="12.75">
      <c r="A27" s="67" t="s">
        <v>6</v>
      </c>
      <c r="B27" s="68"/>
      <c r="C27" s="72">
        <f>'uitslag en stand tm dag 1'!C29</f>
        <v>16</v>
      </c>
      <c r="D27" s="72">
        <f>'uitslag en stand tm dag 1'!D29</f>
        <v>13</v>
      </c>
      <c r="E27" s="72">
        <f>'uitslag en stand tm dag 1'!E29</f>
        <v>16</v>
      </c>
      <c r="F27" s="72">
        <f>'uitslag en stand tm dag 1'!F29</f>
        <v>15</v>
      </c>
      <c r="G27" s="72">
        <f>'uitslag en stand tm dag 1'!G29</f>
        <v>3</v>
      </c>
      <c r="H27" s="72">
        <f>'uitslag en stand tm dag 1'!H29</f>
        <v>10</v>
      </c>
      <c r="I27" s="72">
        <f>'uitslag en stand tm dag 1'!I29</f>
        <v>11</v>
      </c>
      <c r="J27" s="72">
        <f>'uitslag en stand tm dag 1'!J29</f>
        <v>8</v>
      </c>
      <c r="K27" s="85"/>
    </row>
    <row r="28" spans="1:11" s="36" customFormat="1" ht="12.75">
      <c r="A28" s="67" t="s">
        <v>119</v>
      </c>
      <c r="B28" s="68"/>
      <c r="C28" s="84">
        <f>IF(C12=0,"",RANK(C12,$C$12:$J$12,8))</f>
        <v>8</v>
      </c>
      <c r="D28" s="84">
        <f>IF(D12=0,"",RANK(D12,$C$12:$J$12,8))</f>
        <v>7</v>
      </c>
      <c r="E28" s="84">
        <f aca="true" t="shared" si="3" ref="E28:J28">IF(E12=0,"",RANK(E12,$C$12:$J$12,8))</f>
        <v>6</v>
      </c>
      <c r="F28" s="84">
        <f t="shared" si="3"/>
        <v>2</v>
      </c>
      <c r="G28" s="84">
        <f t="shared" si="3"/>
        <v>4</v>
      </c>
      <c r="H28" s="84">
        <f t="shared" si="3"/>
        <v>5</v>
      </c>
      <c r="I28" s="84">
        <f t="shared" si="3"/>
        <v>3</v>
      </c>
      <c r="J28" s="84">
        <f t="shared" si="3"/>
        <v>1</v>
      </c>
      <c r="K28" s="85"/>
    </row>
    <row r="29" spans="1:11" s="77" customFormat="1" ht="12.75">
      <c r="A29" s="73" t="s">
        <v>7</v>
      </c>
      <c r="B29" s="74"/>
      <c r="C29" s="81">
        <f>SUM(C25:C28)</f>
        <v>28</v>
      </c>
      <c r="D29" s="81">
        <f aca="true" t="shared" si="4" ref="D29:J29">SUM(D25:D28)</f>
        <v>32</v>
      </c>
      <c r="E29" s="81">
        <f t="shared" si="4"/>
        <v>30</v>
      </c>
      <c r="F29" s="81">
        <f t="shared" si="4"/>
        <v>25</v>
      </c>
      <c r="G29" s="81">
        <f t="shared" si="4"/>
        <v>13</v>
      </c>
      <c r="H29" s="81">
        <f t="shared" si="4"/>
        <v>21</v>
      </c>
      <c r="I29" s="81">
        <f t="shared" si="4"/>
        <v>20</v>
      </c>
      <c r="J29" s="81">
        <f t="shared" si="4"/>
        <v>15</v>
      </c>
      <c r="K29" s="78"/>
    </row>
    <row r="30" spans="1:10" ht="12.75">
      <c r="A30" s="61"/>
      <c r="B30" s="62"/>
      <c r="C30" s="61"/>
      <c r="D30" s="66"/>
      <c r="E30" s="66"/>
      <c r="F30" s="61"/>
      <c r="G30" s="66"/>
      <c r="H30" s="66"/>
      <c r="I30" s="61"/>
      <c r="J30" s="61"/>
    </row>
    <row r="31" spans="1:10" ht="12.75">
      <c r="A31" s="61" t="s">
        <v>8</v>
      </c>
      <c r="B31" s="62"/>
      <c r="C31" s="70">
        <f>'uitslag en stand tm dag 1'!C32</f>
        <v>2</v>
      </c>
      <c r="D31" s="70">
        <f>'uitslag en stand tm dag 1'!D32</f>
        <v>4</v>
      </c>
      <c r="E31" s="70">
        <f>'uitslag en stand tm dag 1'!E32</f>
        <v>1</v>
      </c>
      <c r="F31" s="70">
        <f>'uitslag en stand tm dag 1'!F32</f>
        <v>3</v>
      </c>
      <c r="G31" s="70">
        <f>'uitslag en stand tm dag 1'!G32</f>
        <v>8</v>
      </c>
      <c r="H31" s="70">
        <f>'uitslag en stand tm dag 1'!H32</f>
        <v>6</v>
      </c>
      <c r="I31" s="70">
        <f>'uitslag en stand tm dag 1'!I32</f>
        <v>5</v>
      </c>
      <c r="J31" s="70">
        <f>'uitslag en stand tm dag 1'!J32</f>
        <v>7</v>
      </c>
    </row>
    <row r="32" spans="1:11" s="77" customFormat="1" ht="12.75">
      <c r="A32" s="73" t="s">
        <v>9</v>
      </c>
      <c r="B32" s="74"/>
      <c r="C32" s="79">
        <f aca="true" t="shared" si="5" ref="C32:J32">RANK(C29,$C$29:$J$29)</f>
        <v>3</v>
      </c>
      <c r="D32" s="79">
        <f>RANK(D29,$C$29:$J$29)</f>
        <v>1</v>
      </c>
      <c r="E32" s="79">
        <f t="shared" si="5"/>
        <v>2</v>
      </c>
      <c r="F32" s="79">
        <f t="shared" si="5"/>
        <v>4</v>
      </c>
      <c r="G32" s="79">
        <f>RANK(G29,$C$29:$J$29)</f>
        <v>8</v>
      </c>
      <c r="H32" s="79">
        <f>RANK(H29,$C$29:$J$29)</f>
        <v>5</v>
      </c>
      <c r="I32" s="79">
        <f t="shared" si="5"/>
        <v>6</v>
      </c>
      <c r="J32" s="79">
        <f t="shared" si="5"/>
        <v>7</v>
      </c>
      <c r="K32" s="78"/>
    </row>
  </sheetData>
  <mergeCells count="1">
    <mergeCell ref="A1:J1"/>
  </mergeCells>
  <printOptions gridLines="1"/>
  <pageMargins left="0.4330708661417323" right="0.2755905511811024" top="0.8661417322834646" bottom="0.984251968503937" header="0.2755905511811024" footer="0.5118110236220472"/>
  <pageSetup fitToHeight="1" fitToWidth="1" horizontalDpi="600" verticalDpi="600" orientation="portrait" paperSize="9" scale="80" r:id="rId1"/>
  <headerFooter alignWithMargins="0">
    <oddHeader>&amp;C&amp;"Arial,Vet"&amp;16 2e speeldag nationale league eredivisie 
24 oktober 2004 te Veendam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pane ySplit="2" topLeftCell="BM3" activePane="bottomLeft" state="frozen"/>
      <selection pane="topLeft" activeCell="F74" sqref="F74"/>
      <selection pane="bottomLeft" activeCell="A3" sqref="A3"/>
    </sheetView>
  </sheetViews>
  <sheetFormatPr defaultColWidth="9.140625" defaultRowHeight="12.75"/>
  <cols>
    <col min="2" max="2" width="12.28125" style="1" customWidth="1"/>
    <col min="3" max="3" width="22.8515625" style="0" customWidth="1"/>
    <col min="4" max="4" width="9.140625" style="1" customWidth="1"/>
    <col min="5" max="5" width="10.00390625" style="3" customWidth="1"/>
    <col min="6" max="7" width="9.140625" style="4" customWidth="1"/>
    <col min="8" max="8" width="9.140625" style="1" customWidth="1"/>
    <col min="9" max="9" width="20.00390625" style="0" bestFit="1" customWidth="1"/>
    <col min="10" max="10" width="9.140625" style="1" customWidth="1"/>
    <col min="11" max="11" width="9.28125" style="5" bestFit="1" customWidth="1"/>
    <col min="12" max="12" width="9.140625" style="4" customWidth="1"/>
  </cols>
  <sheetData>
    <row r="1" spans="1:7" ht="12.75">
      <c r="A1" s="121" t="s">
        <v>147</v>
      </c>
      <c r="B1" s="121" t="s">
        <v>13</v>
      </c>
      <c r="C1" s="121" t="s">
        <v>14</v>
      </c>
      <c r="D1" s="109" t="s">
        <v>16</v>
      </c>
      <c r="E1" s="109"/>
      <c r="F1" s="109"/>
      <c r="G1"/>
    </row>
    <row r="2" spans="1:7" ht="12.75">
      <c r="A2" s="121"/>
      <c r="B2" s="121"/>
      <c r="C2" s="121"/>
      <c r="D2" s="9" t="s">
        <v>17</v>
      </c>
      <c r="E2" s="34" t="s">
        <v>10</v>
      </c>
      <c r="F2" s="12" t="s">
        <v>22</v>
      </c>
      <c r="G2"/>
    </row>
    <row r="3" spans="1:7" ht="12.75">
      <c r="A3" s="1">
        <v>1</v>
      </c>
      <c r="B3" s="1">
        <v>358053</v>
      </c>
      <c r="C3" t="s">
        <v>137</v>
      </c>
      <c r="D3" s="1">
        <v>43</v>
      </c>
      <c r="E3" s="5">
        <v>9257</v>
      </c>
      <c r="F3" s="4">
        <v>215.27906976744185</v>
      </c>
      <c r="G3"/>
    </row>
    <row r="4" spans="1:7" ht="12.75">
      <c r="A4" s="1">
        <v>2</v>
      </c>
      <c r="B4" s="1">
        <v>6270</v>
      </c>
      <c r="C4" t="s">
        <v>35</v>
      </c>
      <c r="D4" s="1">
        <v>45</v>
      </c>
      <c r="E4" s="5">
        <v>9611</v>
      </c>
      <c r="F4" s="4">
        <v>213.57777777777778</v>
      </c>
      <c r="G4"/>
    </row>
    <row r="5" spans="1:7" ht="12.75">
      <c r="A5" s="1">
        <v>3</v>
      </c>
      <c r="B5" s="1">
        <v>670103</v>
      </c>
      <c r="C5" t="s">
        <v>84</v>
      </c>
      <c r="D5" s="1">
        <v>34</v>
      </c>
      <c r="E5" s="5">
        <v>7226</v>
      </c>
      <c r="F5" s="4">
        <v>212.52941176470588</v>
      </c>
      <c r="G5"/>
    </row>
    <row r="6" spans="1:7" ht="12.75">
      <c r="A6" s="1">
        <v>4</v>
      </c>
      <c r="B6" s="1">
        <v>92665</v>
      </c>
      <c r="C6" t="s">
        <v>41</v>
      </c>
      <c r="D6" s="1">
        <v>36</v>
      </c>
      <c r="E6" s="5">
        <v>7596</v>
      </c>
      <c r="F6" s="4">
        <v>211</v>
      </c>
      <c r="G6"/>
    </row>
    <row r="7" spans="1:7" ht="12.75">
      <c r="A7" s="1">
        <v>5</v>
      </c>
      <c r="B7" s="1">
        <v>497967</v>
      </c>
      <c r="C7" t="s">
        <v>71</v>
      </c>
      <c r="D7" s="1">
        <v>40</v>
      </c>
      <c r="E7" s="5">
        <v>8422</v>
      </c>
      <c r="F7" s="4">
        <v>210.55</v>
      </c>
      <c r="G7"/>
    </row>
    <row r="8" spans="1:7" ht="12.75">
      <c r="A8" s="1">
        <v>6</v>
      </c>
      <c r="B8" s="1">
        <v>244058</v>
      </c>
      <c r="C8" t="s">
        <v>141</v>
      </c>
      <c r="D8" s="1">
        <v>48</v>
      </c>
      <c r="E8" s="5">
        <v>10079</v>
      </c>
      <c r="F8" s="4">
        <v>209.97916666666666</v>
      </c>
      <c r="G8"/>
    </row>
    <row r="9" spans="1:7" ht="12.75">
      <c r="A9" s="1">
        <v>7</v>
      </c>
      <c r="B9" s="1">
        <v>468940</v>
      </c>
      <c r="C9" t="s">
        <v>136</v>
      </c>
      <c r="D9" s="1">
        <v>7</v>
      </c>
      <c r="E9" s="5">
        <v>1460</v>
      </c>
      <c r="F9" s="4">
        <v>208.57142857142858</v>
      </c>
      <c r="G9"/>
    </row>
    <row r="10" spans="1:7" ht="12.75">
      <c r="A10" s="1">
        <v>8</v>
      </c>
      <c r="B10" s="1">
        <v>60496</v>
      </c>
      <c r="C10" t="s">
        <v>88</v>
      </c>
      <c r="D10" s="1">
        <v>30</v>
      </c>
      <c r="E10" s="5">
        <v>6233</v>
      </c>
      <c r="F10" s="4">
        <v>207.76666666666668</v>
      </c>
      <c r="G10"/>
    </row>
    <row r="11" spans="1:7" ht="12.75">
      <c r="A11" s="1">
        <v>9</v>
      </c>
      <c r="B11" s="1">
        <v>535923</v>
      </c>
      <c r="C11" t="s">
        <v>76</v>
      </c>
      <c r="D11" s="1">
        <v>49</v>
      </c>
      <c r="E11" s="5">
        <v>10163</v>
      </c>
      <c r="F11" s="4">
        <v>207.40816326530611</v>
      </c>
      <c r="G11"/>
    </row>
    <row r="12" spans="1:7" ht="12.75">
      <c r="A12" s="1">
        <v>10</v>
      </c>
      <c r="B12" s="1">
        <v>102784</v>
      </c>
      <c r="C12" t="s">
        <v>106</v>
      </c>
      <c r="D12" s="1">
        <v>39</v>
      </c>
      <c r="E12" s="5">
        <v>8074</v>
      </c>
      <c r="F12" s="4">
        <v>207.02564102564102</v>
      </c>
      <c r="G12"/>
    </row>
    <row r="13" spans="1:7" ht="12.75">
      <c r="A13" s="1">
        <v>11</v>
      </c>
      <c r="B13" s="1">
        <v>245488</v>
      </c>
      <c r="C13" t="s">
        <v>21</v>
      </c>
      <c r="D13" s="1">
        <v>44</v>
      </c>
      <c r="E13" s="5">
        <v>9091</v>
      </c>
      <c r="F13" s="4">
        <v>206.61363636363637</v>
      </c>
      <c r="G13"/>
    </row>
    <row r="14" spans="1:7" ht="12.75">
      <c r="A14" s="1">
        <v>12</v>
      </c>
      <c r="B14" s="1">
        <v>488658</v>
      </c>
      <c r="C14" t="s">
        <v>130</v>
      </c>
      <c r="D14" s="1">
        <v>44</v>
      </c>
      <c r="E14" s="5">
        <v>9076</v>
      </c>
      <c r="F14" s="4">
        <v>206.27272727272728</v>
      </c>
      <c r="G14"/>
    </row>
    <row r="15" spans="1:7" ht="12.75">
      <c r="A15" s="1">
        <v>13</v>
      </c>
      <c r="B15" s="1">
        <v>795429</v>
      </c>
      <c r="C15" t="s">
        <v>40</v>
      </c>
      <c r="D15" s="1">
        <v>35</v>
      </c>
      <c r="E15" s="5">
        <v>7210</v>
      </c>
      <c r="F15" s="4">
        <v>206</v>
      </c>
      <c r="G15"/>
    </row>
    <row r="16" spans="1:7" ht="12.75">
      <c r="A16" s="1">
        <v>14</v>
      </c>
      <c r="B16" s="1">
        <v>50318</v>
      </c>
      <c r="C16" t="s">
        <v>34</v>
      </c>
      <c r="D16" s="1">
        <v>38</v>
      </c>
      <c r="E16" s="5">
        <v>7819</v>
      </c>
      <c r="F16" s="4">
        <v>205.76315789473685</v>
      </c>
      <c r="G16"/>
    </row>
    <row r="17" spans="1:7" ht="12.75">
      <c r="A17" s="1">
        <v>15</v>
      </c>
      <c r="B17" s="1">
        <v>188956</v>
      </c>
      <c r="C17" t="s">
        <v>38</v>
      </c>
      <c r="D17" s="1">
        <v>34</v>
      </c>
      <c r="E17" s="5">
        <v>6990</v>
      </c>
      <c r="F17" s="4">
        <v>205.58823529411765</v>
      </c>
      <c r="G17"/>
    </row>
    <row r="18" spans="1:7" ht="12.75">
      <c r="A18" s="1">
        <v>16</v>
      </c>
      <c r="B18" s="1">
        <v>949523</v>
      </c>
      <c r="C18" t="s">
        <v>39</v>
      </c>
      <c r="D18" s="1">
        <v>47</v>
      </c>
      <c r="E18" s="5">
        <v>9655</v>
      </c>
      <c r="F18" s="4">
        <v>205.4255319148936</v>
      </c>
      <c r="G18"/>
    </row>
    <row r="19" spans="1:7" ht="12.75">
      <c r="A19" s="1">
        <v>17</v>
      </c>
      <c r="B19" s="1">
        <v>288888</v>
      </c>
      <c r="C19" t="s">
        <v>69</v>
      </c>
      <c r="D19" s="1">
        <v>33</v>
      </c>
      <c r="E19" s="5">
        <v>6756</v>
      </c>
      <c r="F19" s="4">
        <v>204.72727272727272</v>
      </c>
      <c r="G19"/>
    </row>
    <row r="20" spans="1:7" ht="12.75">
      <c r="A20" s="1">
        <v>18</v>
      </c>
      <c r="B20" s="1">
        <v>697397</v>
      </c>
      <c r="C20" t="s">
        <v>101</v>
      </c>
      <c r="D20" s="1">
        <v>36</v>
      </c>
      <c r="E20" s="5">
        <v>7363</v>
      </c>
      <c r="F20" s="4">
        <v>204.52777777777777</v>
      </c>
      <c r="G20"/>
    </row>
    <row r="21" spans="1:7" ht="12.75">
      <c r="A21" s="1">
        <v>19</v>
      </c>
      <c r="B21" s="1">
        <v>696226</v>
      </c>
      <c r="C21" t="s">
        <v>99</v>
      </c>
      <c r="D21" s="1">
        <v>48</v>
      </c>
      <c r="E21" s="5">
        <v>9805</v>
      </c>
      <c r="F21" s="4">
        <v>204.27083333333334</v>
      </c>
      <c r="G21"/>
    </row>
    <row r="22" spans="1:7" ht="12.75">
      <c r="A22" s="1">
        <v>20</v>
      </c>
      <c r="B22" s="1">
        <v>1185098</v>
      </c>
      <c r="C22" t="s">
        <v>56</v>
      </c>
      <c r="D22" s="1">
        <v>22</v>
      </c>
      <c r="E22" s="5">
        <v>4491</v>
      </c>
      <c r="F22" s="4">
        <v>204.13636363636363</v>
      </c>
      <c r="G22"/>
    </row>
    <row r="23" spans="1:7" ht="12.75">
      <c r="A23" s="1">
        <v>21</v>
      </c>
      <c r="B23" s="1">
        <v>58602</v>
      </c>
      <c r="C23" t="s">
        <v>129</v>
      </c>
      <c r="D23" s="1">
        <v>36</v>
      </c>
      <c r="E23" s="5">
        <v>7337</v>
      </c>
      <c r="F23" s="4">
        <v>203.80555555555554</v>
      </c>
      <c r="G23"/>
    </row>
    <row r="24" spans="1:7" ht="12.75">
      <c r="A24" s="1">
        <v>22</v>
      </c>
      <c r="B24" s="1">
        <v>275638</v>
      </c>
      <c r="C24" t="s">
        <v>103</v>
      </c>
      <c r="D24" s="1">
        <v>43</v>
      </c>
      <c r="E24" s="5">
        <v>8759</v>
      </c>
      <c r="F24" s="4">
        <v>203.69767441860466</v>
      </c>
      <c r="G24"/>
    </row>
    <row r="25" spans="1:7" ht="12.75">
      <c r="A25" s="1">
        <v>23</v>
      </c>
      <c r="B25" s="1">
        <v>766828</v>
      </c>
      <c r="C25" t="s">
        <v>30</v>
      </c>
      <c r="D25" s="1">
        <v>41</v>
      </c>
      <c r="E25" s="5">
        <v>8350</v>
      </c>
      <c r="F25" s="4">
        <v>203.65853658536585</v>
      </c>
      <c r="G25"/>
    </row>
    <row r="26" spans="1:7" ht="12.75">
      <c r="A26" s="1">
        <v>24</v>
      </c>
      <c r="B26" s="1">
        <v>297852</v>
      </c>
      <c r="C26" t="s">
        <v>104</v>
      </c>
      <c r="D26" s="1">
        <v>29</v>
      </c>
      <c r="E26" s="5">
        <v>5896</v>
      </c>
      <c r="F26" s="4">
        <v>203.31034482758622</v>
      </c>
      <c r="G26"/>
    </row>
    <row r="27" spans="1:7" ht="12.75">
      <c r="A27" s="1">
        <v>25</v>
      </c>
      <c r="B27" s="1">
        <v>912859</v>
      </c>
      <c r="C27" t="s">
        <v>54</v>
      </c>
      <c r="D27" s="1">
        <v>35</v>
      </c>
      <c r="E27" s="5">
        <v>7086</v>
      </c>
      <c r="F27" s="4">
        <v>202.45714285714286</v>
      </c>
      <c r="G27"/>
    </row>
    <row r="28" spans="1:7" ht="12.75">
      <c r="A28" s="1">
        <v>26</v>
      </c>
      <c r="B28" s="1">
        <v>564664</v>
      </c>
      <c r="C28" t="s">
        <v>29</v>
      </c>
      <c r="D28" s="1">
        <v>47</v>
      </c>
      <c r="E28" s="5">
        <v>9514</v>
      </c>
      <c r="F28" s="4">
        <v>202.4255319148936</v>
      </c>
      <c r="G28"/>
    </row>
    <row r="29" spans="1:7" ht="12.75">
      <c r="A29" s="1">
        <v>27</v>
      </c>
      <c r="B29" s="1">
        <v>37494</v>
      </c>
      <c r="C29" t="s">
        <v>33</v>
      </c>
      <c r="D29" s="1">
        <v>31</v>
      </c>
      <c r="E29" s="5">
        <v>6256</v>
      </c>
      <c r="F29" s="4">
        <v>201.80645161290323</v>
      </c>
      <c r="G29"/>
    </row>
    <row r="30" spans="1:7" ht="12.75">
      <c r="A30" s="1">
        <v>28</v>
      </c>
      <c r="B30" s="1">
        <v>1050966</v>
      </c>
      <c r="C30" t="s">
        <v>110</v>
      </c>
      <c r="D30" s="1">
        <v>36</v>
      </c>
      <c r="E30" s="5">
        <v>7255</v>
      </c>
      <c r="F30" s="4">
        <v>201.52777777777777</v>
      </c>
      <c r="G30"/>
    </row>
    <row r="31" spans="1:7" ht="12.75">
      <c r="A31" s="1">
        <v>29</v>
      </c>
      <c r="B31" s="1">
        <v>470074</v>
      </c>
      <c r="C31" t="s">
        <v>36</v>
      </c>
      <c r="D31" s="1">
        <v>27</v>
      </c>
      <c r="E31" s="5">
        <v>5409</v>
      </c>
      <c r="F31" s="4">
        <v>200.33333333333334</v>
      </c>
      <c r="G31"/>
    </row>
    <row r="32" spans="1:7" ht="12.75">
      <c r="A32" s="1">
        <v>30</v>
      </c>
      <c r="B32" s="1">
        <v>450073</v>
      </c>
      <c r="C32" t="s">
        <v>77</v>
      </c>
      <c r="D32" s="1">
        <v>25</v>
      </c>
      <c r="E32" s="5">
        <v>5002</v>
      </c>
      <c r="F32" s="4">
        <v>200.08</v>
      </c>
      <c r="G32"/>
    </row>
    <row r="33" spans="1:7" ht="12.75">
      <c r="A33" s="1">
        <v>31</v>
      </c>
      <c r="B33" s="1">
        <v>59617</v>
      </c>
      <c r="C33" t="s">
        <v>80</v>
      </c>
      <c r="D33" s="1">
        <v>16</v>
      </c>
      <c r="E33" s="5">
        <v>3191</v>
      </c>
      <c r="F33" s="4">
        <v>199.4375</v>
      </c>
      <c r="G33"/>
    </row>
    <row r="34" spans="1:7" ht="12.75">
      <c r="A34" s="1">
        <v>32</v>
      </c>
      <c r="B34" s="1">
        <v>438758</v>
      </c>
      <c r="C34" t="s">
        <v>98</v>
      </c>
      <c r="D34" s="1">
        <v>51</v>
      </c>
      <c r="E34" s="5">
        <v>10157</v>
      </c>
      <c r="F34" s="4">
        <v>199.15686274509804</v>
      </c>
      <c r="G34"/>
    </row>
    <row r="35" spans="1:7" ht="12.75">
      <c r="A35" s="1">
        <v>33</v>
      </c>
      <c r="B35" s="1">
        <v>966509</v>
      </c>
      <c r="C35" t="s">
        <v>70</v>
      </c>
      <c r="D35" s="1">
        <v>33</v>
      </c>
      <c r="E35" s="5">
        <v>6552</v>
      </c>
      <c r="F35" s="4">
        <v>198.54545454545453</v>
      </c>
      <c r="G35"/>
    </row>
    <row r="36" spans="1:7" ht="12.75">
      <c r="A36" s="1">
        <v>34</v>
      </c>
      <c r="B36" s="1">
        <v>408778</v>
      </c>
      <c r="C36" t="s">
        <v>96</v>
      </c>
      <c r="D36" s="1">
        <v>16</v>
      </c>
      <c r="E36" s="5">
        <v>3167</v>
      </c>
      <c r="F36" s="4">
        <v>197.9375</v>
      </c>
      <c r="G36"/>
    </row>
    <row r="37" spans="1:7" ht="12.75">
      <c r="A37" s="1">
        <v>35</v>
      </c>
      <c r="B37" s="1">
        <v>492361</v>
      </c>
      <c r="C37" t="s">
        <v>83</v>
      </c>
      <c r="D37" s="1">
        <v>35</v>
      </c>
      <c r="E37" s="5">
        <v>6922</v>
      </c>
      <c r="F37" s="4">
        <v>197.77142857142857</v>
      </c>
      <c r="G37"/>
    </row>
    <row r="38" spans="1:7" ht="12.75">
      <c r="A38" s="1">
        <v>36</v>
      </c>
      <c r="B38" s="1">
        <v>739634</v>
      </c>
      <c r="C38" t="s">
        <v>153</v>
      </c>
      <c r="D38" s="1">
        <v>31</v>
      </c>
      <c r="E38" s="5">
        <v>6111</v>
      </c>
      <c r="F38" s="4">
        <v>197.1290322580645</v>
      </c>
      <c r="G38"/>
    </row>
    <row r="39" spans="1:7" ht="12.75">
      <c r="A39" s="1">
        <v>37</v>
      </c>
      <c r="B39" s="1">
        <v>739642</v>
      </c>
      <c r="C39" t="s">
        <v>154</v>
      </c>
      <c r="D39" s="1">
        <v>18</v>
      </c>
      <c r="E39" s="5">
        <v>3544</v>
      </c>
      <c r="F39" s="4">
        <v>196.88888888888889</v>
      </c>
      <c r="G39"/>
    </row>
    <row r="40" spans="1:7" ht="12.75">
      <c r="A40" s="1">
        <v>38</v>
      </c>
      <c r="B40" s="1">
        <v>84948</v>
      </c>
      <c r="C40" t="s">
        <v>112</v>
      </c>
      <c r="D40" s="1">
        <v>40</v>
      </c>
      <c r="E40" s="5">
        <v>7875</v>
      </c>
      <c r="F40" s="4">
        <v>196.875</v>
      </c>
      <c r="G40"/>
    </row>
    <row r="41" spans="1:7" ht="12.75">
      <c r="A41" s="1">
        <v>39</v>
      </c>
      <c r="B41" s="1">
        <v>435595</v>
      </c>
      <c r="C41" t="s">
        <v>79</v>
      </c>
      <c r="D41" s="1">
        <v>28</v>
      </c>
      <c r="E41" s="5">
        <v>5511</v>
      </c>
      <c r="F41" s="4">
        <v>196.82142857142858</v>
      </c>
      <c r="G41"/>
    </row>
    <row r="42" spans="1:7" ht="12.75">
      <c r="A42" s="1">
        <v>40</v>
      </c>
      <c r="B42" s="1">
        <v>921416</v>
      </c>
      <c r="C42" t="s">
        <v>132</v>
      </c>
      <c r="D42" s="1">
        <v>11</v>
      </c>
      <c r="E42" s="5">
        <v>2162</v>
      </c>
      <c r="F42" s="4">
        <v>196.54545454545453</v>
      </c>
      <c r="G42"/>
    </row>
    <row r="43" spans="1:7" ht="12.75">
      <c r="A43" s="1">
        <v>41</v>
      </c>
      <c r="B43" s="1">
        <v>973424</v>
      </c>
      <c r="C43" t="s">
        <v>109</v>
      </c>
      <c r="D43" s="1">
        <v>43</v>
      </c>
      <c r="E43" s="5">
        <v>8428</v>
      </c>
      <c r="F43" s="4">
        <v>196</v>
      </c>
      <c r="G43"/>
    </row>
    <row r="44" spans="1:7" ht="12.75">
      <c r="A44" s="1">
        <v>42</v>
      </c>
      <c r="B44" s="1">
        <v>801208</v>
      </c>
      <c r="C44" t="s">
        <v>67</v>
      </c>
      <c r="D44" s="1">
        <v>23</v>
      </c>
      <c r="E44" s="5">
        <v>4499</v>
      </c>
      <c r="F44" s="4">
        <v>195.6086956521739</v>
      </c>
      <c r="G44"/>
    </row>
    <row r="45" spans="1:7" ht="12.75">
      <c r="A45" s="1">
        <v>43</v>
      </c>
      <c r="B45" s="1">
        <v>752134</v>
      </c>
      <c r="C45" t="s">
        <v>66</v>
      </c>
      <c r="D45" s="1">
        <v>29</v>
      </c>
      <c r="E45" s="5">
        <v>5650</v>
      </c>
      <c r="F45" s="4">
        <v>194.82758620689654</v>
      </c>
      <c r="G45"/>
    </row>
    <row r="46" spans="1:7" ht="12.75">
      <c r="A46" s="1">
        <v>44</v>
      </c>
      <c r="B46" s="1">
        <v>261785</v>
      </c>
      <c r="C46" t="s">
        <v>90</v>
      </c>
      <c r="D46" s="1">
        <v>26</v>
      </c>
      <c r="E46" s="5">
        <v>5049</v>
      </c>
      <c r="F46" s="4">
        <v>194.19230769230768</v>
      </c>
      <c r="G46"/>
    </row>
    <row r="47" spans="1:7" ht="12.75">
      <c r="A47" s="1">
        <v>45</v>
      </c>
      <c r="B47" s="1">
        <v>1021125</v>
      </c>
      <c r="C47" t="s">
        <v>93</v>
      </c>
      <c r="D47" s="1">
        <v>21</v>
      </c>
      <c r="E47" s="5">
        <v>4077</v>
      </c>
      <c r="F47" s="4">
        <v>194.14285714285714</v>
      </c>
      <c r="G47"/>
    </row>
    <row r="48" spans="1:7" ht="12.75">
      <c r="A48" s="1">
        <v>46</v>
      </c>
      <c r="B48" s="1">
        <v>494658</v>
      </c>
      <c r="C48" t="s">
        <v>92</v>
      </c>
      <c r="D48" s="1">
        <v>35</v>
      </c>
      <c r="E48" s="5">
        <v>6790</v>
      </c>
      <c r="F48" s="4">
        <v>194</v>
      </c>
      <c r="G48"/>
    </row>
    <row r="49" spans="1:7" ht="12.75">
      <c r="A49" s="1">
        <v>47</v>
      </c>
      <c r="B49" s="1">
        <v>91642</v>
      </c>
      <c r="C49" t="s">
        <v>91</v>
      </c>
      <c r="D49" s="1">
        <v>19</v>
      </c>
      <c r="E49" s="5">
        <v>3673</v>
      </c>
      <c r="F49" s="4">
        <v>193.31578947368422</v>
      </c>
      <c r="G49"/>
    </row>
    <row r="50" spans="1:7" ht="12.75">
      <c r="A50" s="1">
        <v>48</v>
      </c>
      <c r="B50" s="1">
        <v>396834</v>
      </c>
      <c r="C50" t="s">
        <v>105</v>
      </c>
      <c r="D50" s="1">
        <v>26</v>
      </c>
      <c r="E50" s="5">
        <v>5023</v>
      </c>
      <c r="F50" s="4">
        <v>193.19230769230768</v>
      </c>
      <c r="G50"/>
    </row>
    <row r="51" spans="1:7" ht="12.75">
      <c r="A51" s="1">
        <v>49</v>
      </c>
      <c r="B51" s="1">
        <v>455474</v>
      </c>
      <c r="C51" t="s">
        <v>81</v>
      </c>
      <c r="D51" s="1">
        <v>20</v>
      </c>
      <c r="E51" s="5">
        <v>3862</v>
      </c>
      <c r="F51" s="4">
        <v>193.1</v>
      </c>
      <c r="G51"/>
    </row>
    <row r="52" spans="1:7" ht="12.75">
      <c r="A52" s="1">
        <v>50</v>
      </c>
      <c r="B52" s="1">
        <v>911097</v>
      </c>
      <c r="C52" t="s">
        <v>86</v>
      </c>
      <c r="D52" s="1">
        <v>33</v>
      </c>
      <c r="E52" s="5">
        <v>6367</v>
      </c>
      <c r="F52" s="4">
        <v>192.93939393939394</v>
      </c>
      <c r="G52"/>
    </row>
    <row r="53" spans="1:7" ht="12.75">
      <c r="A53" s="1">
        <v>51</v>
      </c>
      <c r="B53" s="1">
        <v>909513</v>
      </c>
      <c r="C53" t="s">
        <v>133</v>
      </c>
      <c r="D53" s="1">
        <v>25</v>
      </c>
      <c r="E53" s="5">
        <v>4822</v>
      </c>
      <c r="F53" s="4">
        <v>192.88</v>
      </c>
      <c r="G53"/>
    </row>
    <row r="54" spans="1:7" ht="12.75">
      <c r="A54" s="1">
        <v>52</v>
      </c>
      <c r="B54" s="1">
        <v>11956797</v>
      </c>
      <c r="C54" t="s">
        <v>64</v>
      </c>
      <c r="D54" s="1">
        <v>41</v>
      </c>
      <c r="E54" s="5">
        <v>7904</v>
      </c>
      <c r="F54" s="4">
        <v>192.78048780487805</v>
      </c>
      <c r="G54"/>
    </row>
    <row r="55" spans="1:7" ht="12.75">
      <c r="A55" s="1">
        <v>53</v>
      </c>
      <c r="B55" s="1">
        <v>1059440</v>
      </c>
      <c r="C55" t="s">
        <v>140</v>
      </c>
      <c r="D55" s="1">
        <v>18</v>
      </c>
      <c r="E55" s="5">
        <v>3460</v>
      </c>
      <c r="F55" s="4">
        <v>192.22222222222223</v>
      </c>
      <c r="G55"/>
    </row>
    <row r="56" spans="1:7" ht="12.75">
      <c r="A56" s="1">
        <v>54</v>
      </c>
      <c r="B56" s="1">
        <v>388068</v>
      </c>
      <c r="C56" t="s">
        <v>102</v>
      </c>
      <c r="D56" s="1">
        <v>22</v>
      </c>
      <c r="E56" s="5">
        <v>4219</v>
      </c>
      <c r="F56" s="4">
        <v>191.77272727272728</v>
      </c>
      <c r="G56"/>
    </row>
    <row r="57" spans="1:7" ht="12.75">
      <c r="A57" s="1">
        <v>55</v>
      </c>
      <c r="B57" s="1">
        <v>398772</v>
      </c>
      <c r="C57" t="s">
        <v>94</v>
      </c>
      <c r="D57" s="1">
        <v>35</v>
      </c>
      <c r="E57" s="5">
        <v>6695</v>
      </c>
      <c r="F57" s="4">
        <v>191.28571428571428</v>
      </c>
      <c r="G57"/>
    </row>
    <row r="58" spans="1:7" ht="12.75">
      <c r="A58" s="1">
        <v>56</v>
      </c>
      <c r="B58" s="1">
        <v>964336</v>
      </c>
      <c r="C58" t="s">
        <v>68</v>
      </c>
      <c r="D58" s="1">
        <v>27</v>
      </c>
      <c r="E58" s="5">
        <v>5163</v>
      </c>
      <c r="F58" s="4">
        <v>191.22222222222223</v>
      </c>
      <c r="G58"/>
    </row>
    <row r="59" spans="1:7" ht="12.75">
      <c r="A59" s="1">
        <v>57</v>
      </c>
      <c r="B59" s="1">
        <v>116521</v>
      </c>
      <c r="C59" t="s">
        <v>75</v>
      </c>
      <c r="D59" s="1">
        <v>17</v>
      </c>
      <c r="E59" s="5">
        <v>3235</v>
      </c>
      <c r="F59" s="4">
        <v>190.2941176470588</v>
      </c>
      <c r="G59"/>
    </row>
    <row r="60" spans="1:7" ht="12.75">
      <c r="A60" s="1">
        <v>58</v>
      </c>
      <c r="B60" s="1">
        <v>976938</v>
      </c>
      <c r="C60" t="s">
        <v>111</v>
      </c>
      <c r="D60" s="1">
        <v>34</v>
      </c>
      <c r="E60" s="5">
        <v>6454</v>
      </c>
      <c r="F60" s="4">
        <v>189.8235294117647</v>
      </c>
      <c r="G60"/>
    </row>
    <row r="61" spans="1:7" ht="12.75">
      <c r="A61" s="1">
        <v>59</v>
      </c>
      <c r="B61" s="1">
        <v>525480</v>
      </c>
      <c r="C61" t="s">
        <v>57</v>
      </c>
      <c r="D61" s="1">
        <v>24</v>
      </c>
      <c r="E61" s="5">
        <v>4537</v>
      </c>
      <c r="F61" s="4">
        <v>189.04166666666666</v>
      </c>
      <c r="G61"/>
    </row>
    <row r="62" spans="1:7" ht="12.75">
      <c r="A62" s="1">
        <v>60</v>
      </c>
      <c r="B62" s="1">
        <v>1183850</v>
      </c>
      <c r="C62" t="s">
        <v>55</v>
      </c>
      <c r="D62" s="1">
        <v>13</v>
      </c>
      <c r="E62" s="5">
        <v>2451</v>
      </c>
      <c r="F62" s="4">
        <v>188.53846153846155</v>
      </c>
      <c r="G62"/>
    </row>
    <row r="63" spans="1:7" ht="12.75">
      <c r="A63" s="1">
        <v>61</v>
      </c>
      <c r="B63" s="1">
        <v>711926</v>
      </c>
      <c r="C63" t="s">
        <v>107</v>
      </c>
      <c r="D63" s="1">
        <v>21</v>
      </c>
      <c r="E63" s="5">
        <v>3943</v>
      </c>
      <c r="F63" s="4">
        <v>187.76190476190476</v>
      </c>
      <c r="G63"/>
    </row>
    <row r="64" spans="1:7" ht="12.75">
      <c r="A64" s="1">
        <v>62</v>
      </c>
      <c r="B64" s="1">
        <v>514926</v>
      </c>
      <c r="C64" t="s">
        <v>32</v>
      </c>
      <c r="D64" s="1">
        <v>23</v>
      </c>
      <c r="E64" s="5">
        <v>4300</v>
      </c>
      <c r="F64" s="4">
        <v>186.95652173913044</v>
      </c>
      <c r="G64"/>
    </row>
    <row r="65" spans="1:7" ht="12.75">
      <c r="A65" s="1">
        <v>63</v>
      </c>
      <c r="B65" s="1">
        <v>155500</v>
      </c>
      <c r="C65" t="s">
        <v>108</v>
      </c>
      <c r="D65" s="1">
        <v>31</v>
      </c>
      <c r="E65" s="5">
        <v>5783</v>
      </c>
      <c r="F65" s="4">
        <v>186.5483870967742</v>
      </c>
      <c r="G65"/>
    </row>
    <row r="66" spans="1:7" ht="12.75">
      <c r="A66" s="1">
        <v>64</v>
      </c>
      <c r="B66" s="1">
        <v>548065</v>
      </c>
      <c r="C66" t="s">
        <v>78</v>
      </c>
      <c r="D66" s="1">
        <v>17</v>
      </c>
      <c r="E66" s="5">
        <v>3152</v>
      </c>
      <c r="F66" s="4">
        <v>185.41176470588235</v>
      </c>
      <c r="G66"/>
    </row>
    <row r="67" spans="1:7" ht="12.75">
      <c r="A67" s="1">
        <v>65</v>
      </c>
      <c r="B67" s="1">
        <v>981451</v>
      </c>
      <c r="C67" t="s">
        <v>97</v>
      </c>
      <c r="D67" s="1">
        <v>29</v>
      </c>
      <c r="E67" s="5">
        <v>5312</v>
      </c>
      <c r="F67" s="4">
        <v>183.17241379310346</v>
      </c>
      <c r="G67"/>
    </row>
    <row r="68" spans="1:7" ht="12.75">
      <c r="A68" s="1">
        <v>66</v>
      </c>
      <c r="B68" s="1">
        <v>670308</v>
      </c>
      <c r="C68" t="s">
        <v>89</v>
      </c>
      <c r="D68" s="1">
        <v>27</v>
      </c>
      <c r="E68" s="5">
        <v>4938</v>
      </c>
      <c r="F68" s="4">
        <v>182.88888888888889</v>
      </c>
      <c r="G68"/>
    </row>
    <row r="69" spans="1:7" ht="12.75">
      <c r="A69" s="1">
        <v>67</v>
      </c>
      <c r="B69" s="1">
        <v>1102087</v>
      </c>
      <c r="C69" t="s">
        <v>87</v>
      </c>
      <c r="D69" s="1">
        <v>19</v>
      </c>
      <c r="E69" s="5">
        <v>3462</v>
      </c>
      <c r="F69" s="4">
        <v>182.21052631578948</v>
      </c>
      <c r="G69"/>
    </row>
    <row r="70" spans="1:7" ht="12.75">
      <c r="A70" s="1">
        <v>68</v>
      </c>
      <c r="B70" s="1">
        <v>57207</v>
      </c>
      <c r="C70" t="s">
        <v>82</v>
      </c>
      <c r="D70" s="1">
        <v>5</v>
      </c>
      <c r="E70" s="5">
        <v>905</v>
      </c>
      <c r="F70" s="4">
        <v>181</v>
      </c>
      <c r="G70"/>
    </row>
    <row r="71" spans="1:7" ht="12.75">
      <c r="A71" s="1">
        <v>69</v>
      </c>
      <c r="B71" s="1">
        <v>360716</v>
      </c>
      <c r="C71" t="s">
        <v>85</v>
      </c>
      <c r="D71" s="1">
        <v>6</v>
      </c>
      <c r="E71" s="5">
        <v>1062</v>
      </c>
      <c r="F71" s="4">
        <v>177</v>
      </c>
      <c r="G71"/>
    </row>
    <row r="72" spans="1:6" ht="12.75">
      <c r="A72" s="1">
        <v>70</v>
      </c>
      <c r="B72" s="1">
        <v>1127144</v>
      </c>
      <c r="C72" t="s">
        <v>152</v>
      </c>
      <c r="D72" s="1">
        <v>9</v>
      </c>
      <c r="E72" s="5">
        <v>1565</v>
      </c>
      <c r="F72" s="4">
        <v>173.88888888888889</v>
      </c>
    </row>
    <row r="73" spans="1:6" ht="12.75">
      <c r="A73" s="1">
        <v>71</v>
      </c>
      <c r="B73" s="1">
        <v>626716</v>
      </c>
      <c r="C73" t="s">
        <v>131</v>
      </c>
      <c r="D73" s="1">
        <v>1</v>
      </c>
      <c r="E73" s="5">
        <v>104</v>
      </c>
      <c r="F73" s="4">
        <v>104</v>
      </c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2:6" ht="12.75">
      <c r="B110" s="42"/>
      <c r="C110" s="41"/>
      <c r="E110" s="14"/>
      <c r="F110" s="58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</sheetData>
  <mergeCells count="4">
    <mergeCell ref="B1:B2"/>
    <mergeCell ref="C1:C2"/>
    <mergeCell ref="D1:F1"/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pane ySplit="3" topLeftCell="BM4" activePane="bottomLeft" state="frozen"/>
      <selection pane="topLeft" activeCell="D46" sqref="D46"/>
      <selection pane="bottomLeft" activeCell="F37" sqref="F37"/>
    </sheetView>
  </sheetViews>
  <sheetFormatPr defaultColWidth="9.140625" defaultRowHeight="12.75"/>
  <cols>
    <col min="1" max="1" width="18.57421875" style="0" bestFit="1" customWidth="1"/>
    <col min="2" max="2" width="10.00390625" style="1" bestFit="1" customWidth="1"/>
    <col min="3" max="10" width="10.57421875" style="0" bestFit="1" customWidth="1"/>
    <col min="11" max="11" width="9.140625" style="18" customWidth="1"/>
  </cols>
  <sheetData>
    <row r="1" spans="1:11" ht="12.75">
      <c r="A1" s="103" t="s">
        <v>122</v>
      </c>
      <c r="B1" s="104"/>
      <c r="C1" s="104"/>
      <c r="D1" s="104"/>
      <c r="E1" s="104"/>
      <c r="F1" s="104"/>
      <c r="G1" s="104"/>
      <c r="H1" s="104"/>
      <c r="I1" s="104"/>
      <c r="J1" s="105"/>
      <c r="K1" s="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114</v>
      </c>
      <c r="J3" s="60">
        <v>121</v>
      </c>
    </row>
    <row r="4" spans="1:10" ht="12.75">
      <c r="A4" s="61" t="s">
        <v>10</v>
      </c>
      <c r="B4" s="62">
        <v>1</v>
      </c>
      <c r="C4" s="63">
        <f>'scores dag 3'!C16</f>
        <v>1001</v>
      </c>
      <c r="D4" s="63">
        <f>'scores dag 3'!C31</f>
        <v>1130</v>
      </c>
      <c r="E4" s="63">
        <f>'scores dag 3'!C46</f>
        <v>1071</v>
      </c>
      <c r="F4" s="63">
        <f>'scores dag 3'!C61</f>
        <v>1080</v>
      </c>
      <c r="G4" s="63">
        <f>'scores dag 3'!C76</f>
        <v>962</v>
      </c>
      <c r="H4" s="63">
        <f>'scores dag 3'!C106</f>
        <v>1005</v>
      </c>
      <c r="I4" s="63">
        <f>'scores dag 3'!C91</f>
        <v>949</v>
      </c>
      <c r="J4" s="63">
        <f>'scores dag 3'!C121</f>
        <v>932</v>
      </c>
    </row>
    <row r="5" spans="1:10" ht="12.75">
      <c r="A5" s="61" t="s">
        <v>10</v>
      </c>
      <c r="B5" s="62">
        <v>2</v>
      </c>
      <c r="C5" s="63">
        <f>'scores dag 3'!D16</f>
        <v>1052</v>
      </c>
      <c r="D5" s="63">
        <f>'scores dag 3'!D31</f>
        <v>1046</v>
      </c>
      <c r="E5" s="63">
        <f>'scores dag 3'!D46</f>
        <v>1165</v>
      </c>
      <c r="F5" s="63">
        <f>'scores dag 3'!D61</f>
        <v>1021</v>
      </c>
      <c r="G5" s="63">
        <f>'scores dag 3'!D76</f>
        <v>1054</v>
      </c>
      <c r="H5" s="63">
        <f>'scores dag 3'!D106</f>
        <v>1073</v>
      </c>
      <c r="I5" s="63">
        <f>'scores dag 3'!D91</f>
        <v>965</v>
      </c>
      <c r="J5" s="63">
        <f>'scores dag 3'!D121</f>
        <v>1032</v>
      </c>
    </row>
    <row r="6" spans="1:10" ht="12.75">
      <c r="A6" s="61" t="s">
        <v>10</v>
      </c>
      <c r="B6" s="62">
        <v>3</v>
      </c>
      <c r="C6" s="63">
        <f>'scores dag 3'!E16</f>
        <v>1108</v>
      </c>
      <c r="D6" s="63">
        <f>'scores dag 3'!E31</f>
        <v>1060</v>
      </c>
      <c r="E6" s="63">
        <f>'scores dag 3'!E46</f>
        <v>1114</v>
      </c>
      <c r="F6" s="63">
        <f>'scores dag 3'!E61</f>
        <v>1072</v>
      </c>
      <c r="G6" s="63">
        <f>'scores dag 3'!E76</f>
        <v>1029</v>
      </c>
      <c r="H6" s="63">
        <f>'scores dag 3'!E106</f>
        <v>959</v>
      </c>
      <c r="I6" s="63">
        <f>'scores dag 3'!E91</f>
        <v>1049</v>
      </c>
      <c r="J6" s="63">
        <f>'scores dag 3'!E121</f>
        <v>1036</v>
      </c>
    </row>
    <row r="7" spans="1:10" ht="12.75">
      <c r="A7" s="61" t="s">
        <v>10</v>
      </c>
      <c r="B7" s="62">
        <v>4</v>
      </c>
      <c r="C7" s="63">
        <f>'scores dag 3'!F16</f>
        <v>1035</v>
      </c>
      <c r="D7" s="63">
        <f>'scores dag 3'!F31</f>
        <v>1009</v>
      </c>
      <c r="E7" s="63">
        <f>'scores dag 3'!F46</f>
        <v>1109</v>
      </c>
      <c r="F7" s="63">
        <f>'scores dag 3'!F61</f>
        <v>1128</v>
      </c>
      <c r="G7" s="63">
        <f>'scores dag 3'!F76</f>
        <v>1087</v>
      </c>
      <c r="H7" s="63">
        <f>'scores dag 3'!F106</f>
        <v>1065</v>
      </c>
      <c r="I7" s="63">
        <f>'scores dag 3'!F91</f>
        <v>981</v>
      </c>
      <c r="J7" s="63">
        <f>'scores dag 3'!F121</f>
        <v>1062</v>
      </c>
    </row>
    <row r="8" spans="1:10" ht="12.75">
      <c r="A8" s="61" t="s">
        <v>10</v>
      </c>
      <c r="B8" s="62">
        <v>5</v>
      </c>
      <c r="C8" s="63">
        <f>'scores dag 3'!G16</f>
        <v>1047</v>
      </c>
      <c r="D8" s="63">
        <f>'scores dag 3'!G31</f>
        <v>986</v>
      </c>
      <c r="E8" s="63">
        <f>'scores dag 3'!G46</f>
        <v>982</v>
      </c>
      <c r="F8" s="63">
        <f>'scores dag 3'!G61</f>
        <v>1005</v>
      </c>
      <c r="G8" s="63">
        <f>'scores dag 3'!G76</f>
        <v>974</v>
      </c>
      <c r="H8" s="63">
        <f>'scores dag 3'!G106</f>
        <v>1161</v>
      </c>
      <c r="I8" s="63">
        <f>'scores dag 3'!G91</f>
        <v>1040</v>
      </c>
      <c r="J8" s="63">
        <f>'scores dag 3'!G121</f>
        <v>1025</v>
      </c>
    </row>
    <row r="9" spans="1:10" ht="12.75">
      <c r="A9" s="61" t="s">
        <v>10</v>
      </c>
      <c r="B9" s="62">
        <v>6</v>
      </c>
      <c r="C9" s="63">
        <f>'scores dag 3'!H16</f>
        <v>1030</v>
      </c>
      <c r="D9" s="63">
        <f>'scores dag 3'!H31</f>
        <v>1047</v>
      </c>
      <c r="E9" s="63">
        <f>'scores dag 3'!H46</f>
        <v>994</v>
      </c>
      <c r="F9" s="63">
        <f>'scores dag 3'!H61</f>
        <v>981</v>
      </c>
      <c r="G9" s="63">
        <f>'scores dag 3'!H76</f>
        <v>982</v>
      </c>
      <c r="H9" s="63">
        <f>'scores dag 3'!H106</f>
        <v>967</v>
      </c>
      <c r="I9" s="63">
        <f>'scores dag 3'!H91</f>
        <v>1079</v>
      </c>
      <c r="J9" s="63">
        <f>'scores dag 3'!H121</f>
        <v>958</v>
      </c>
    </row>
    <row r="10" spans="1:10" ht="12.75">
      <c r="A10" s="61" t="s">
        <v>10</v>
      </c>
      <c r="B10" s="62">
        <v>7</v>
      </c>
      <c r="C10" s="63">
        <f>'scores dag 3'!I16</f>
        <v>1149</v>
      </c>
      <c r="D10" s="63">
        <f>'scores dag 3'!I31</f>
        <v>1025</v>
      </c>
      <c r="E10" s="63">
        <f>'scores dag 3'!I46</f>
        <v>1028</v>
      </c>
      <c r="F10" s="63">
        <f>'scores dag 3'!I61</f>
        <v>994</v>
      </c>
      <c r="G10" s="63">
        <f>'scores dag 3'!I76</f>
        <v>1052</v>
      </c>
      <c r="H10" s="63">
        <f>'scores dag 3'!I106</f>
        <v>1059</v>
      </c>
      <c r="I10" s="63">
        <f>'scores dag 3'!I91</f>
        <v>1009</v>
      </c>
      <c r="J10" s="63">
        <f>'scores dag 3'!I121</f>
        <v>1036</v>
      </c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 aca="true" t="shared" si="0" ref="C12:J12">SUM(C4:C11)</f>
        <v>7422</v>
      </c>
      <c r="D12" s="75">
        <f t="shared" si="0"/>
        <v>7303</v>
      </c>
      <c r="E12" s="75">
        <f t="shared" si="0"/>
        <v>7463</v>
      </c>
      <c r="F12" s="75">
        <f t="shared" si="0"/>
        <v>7281</v>
      </c>
      <c r="G12" s="75">
        <f t="shared" si="0"/>
        <v>7140</v>
      </c>
      <c r="H12" s="75">
        <f>SUM(H4:H11)</f>
        <v>7289</v>
      </c>
      <c r="I12" s="75">
        <f>SUM(I4:I11)</f>
        <v>7072</v>
      </c>
      <c r="J12" s="75">
        <f t="shared" si="0"/>
        <v>7081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4">
        <f>'Uitslag en stand tm dag 2'!C15</f>
        <v>14010</v>
      </c>
      <c r="D14" s="64">
        <f>'Uitslag en stand tm dag 2'!D15</f>
        <v>13810</v>
      </c>
      <c r="E14" s="64">
        <f>'Uitslag en stand tm dag 2'!E15</f>
        <v>14020</v>
      </c>
      <c r="F14" s="64">
        <f>'Uitslag en stand tm dag 2'!F15</f>
        <v>13771</v>
      </c>
      <c r="G14" s="64">
        <f>'Uitslag en stand tm dag 2'!G15</f>
        <v>13218</v>
      </c>
      <c r="H14" s="64">
        <f>'Uitslag en stand tm dag 2'!H15</f>
        <v>13653</v>
      </c>
      <c r="I14" s="64">
        <f>'Uitslag en stand tm dag 2'!I15</f>
        <v>13615</v>
      </c>
      <c r="J14" s="64">
        <f>'Uitslag en stand tm dag 2'!J15</f>
        <v>13326</v>
      </c>
    </row>
    <row r="15" spans="1:11" s="77" customFormat="1" ht="12.75">
      <c r="A15" s="73" t="s">
        <v>3</v>
      </c>
      <c r="B15" s="74"/>
      <c r="C15" s="75">
        <f>SUM(C12:C14)</f>
        <v>21432</v>
      </c>
      <c r="D15" s="75">
        <f aca="true" t="shared" si="1" ref="D15:J15">SUM(D12:D14)</f>
        <v>21113</v>
      </c>
      <c r="E15" s="75">
        <f t="shared" si="1"/>
        <v>21483</v>
      </c>
      <c r="F15" s="75">
        <f t="shared" si="1"/>
        <v>21052</v>
      </c>
      <c r="G15" s="75">
        <f t="shared" si="1"/>
        <v>20358</v>
      </c>
      <c r="H15" s="75">
        <f t="shared" si="1"/>
        <v>20942</v>
      </c>
      <c r="I15" s="75">
        <f t="shared" si="1"/>
        <v>20687</v>
      </c>
      <c r="J15" s="75">
        <f t="shared" si="1"/>
        <v>20407</v>
      </c>
      <c r="K15" s="78"/>
    </row>
    <row r="16" spans="1:10" ht="12.75">
      <c r="A16" s="61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3'!C18</f>
        <v>2</v>
      </c>
      <c r="D17" s="63">
        <f>'scores dag 3'!C33</f>
        <v>2</v>
      </c>
      <c r="E17" s="63">
        <f>'scores dag 3'!C48</f>
        <v>2</v>
      </c>
      <c r="F17" s="63">
        <f>'scores dag 3'!C63</f>
        <v>2</v>
      </c>
      <c r="G17" s="63">
        <f>'scores dag 3'!C78</f>
        <v>0</v>
      </c>
      <c r="H17" s="63">
        <f>'scores dag 3'!C108</f>
        <v>0</v>
      </c>
      <c r="I17" s="63">
        <f>'scores dag 3'!C93</f>
        <v>0</v>
      </c>
      <c r="J17" s="63">
        <f>'scores dag 3'!C123</f>
        <v>0</v>
      </c>
    </row>
    <row r="18" spans="1:10" ht="12.75">
      <c r="A18" s="61" t="s">
        <v>11</v>
      </c>
      <c r="B18" s="62">
        <v>2</v>
      </c>
      <c r="C18" s="63">
        <f>'scores dag 3'!D18</f>
        <v>2</v>
      </c>
      <c r="D18" s="63">
        <f>'scores dag 3'!D33</f>
        <v>2</v>
      </c>
      <c r="E18" s="63">
        <f>'scores dag 3'!D48</f>
        <v>2</v>
      </c>
      <c r="F18" s="63">
        <f>'scores dag 3'!D63</f>
        <v>0</v>
      </c>
      <c r="G18" s="63">
        <f>'scores dag 3'!D78</f>
        <v>0</v>
      </c>
      <c r="H18" s="63">
        <f>'scores dag 3'!D108</f>
        <v>2</v>
      </c>
      <c r="I18" s="63">
        <f>'scores dag 3'!D93</f>
        <v>0</v>
      </c>
      <c r="J18" s="63">
        <f>'scores dag 3'!D123</f>
        <v>0</v>
      </c>
    </row>
    <row r="19" spans="1:10" ht="12.75">
      <c r="A19" s="61" t="s">
        <v>11</v>
      </c>
      <c r="B19" s="62">
        <v>3</v>
      </c>
      <c r="C19" s="63">
        <f>'scores dag 3'!E18</f>
        <v>2</v>
      </c>
      <c r="D19" s="63">
        <f>'scores dag 3'!E33</f>
        <v>2</v>
      </c>
      <c r="E19" s="63">
        <f>'scores dag 3'!E48</f>
        <v>2</v>
      </c>
      <c r="F19" s="63">
        <f>'scores dag 3'!E63</f>
        <v>0</v>
      </c>
      <c r="G19" s="63">
        <f>'scores dag 3'!E78</f>
        <v>0</v>
      </c>
      <c r="H19" s="63">
        <f>'scores dag 3'!E108</f>
        <v>0</v>
      </c>
      <c r="I19" s="63">
        <f>'scores dag 3'!E93</f>
        <v>0</v>
      </c>
      <c r="J19" s="63">
        <f>'scores dag 3'!E123</f>
        <v>2</v>
      </c>
    </row>
    <row r="20" spans="1:10" ht="12.75">
      <c r="A20" s="61" t="s">
        <v>11</v>
      </c>
      <c r="B20" s="62">
        <v>4</v>
      </c>
      <c r="C20" s="63">
        <f>'scores dag 3'!F18</f>
        <v>0</v>
      </c>
      <c r="D20" s="63">
        <f>'scores dag 3'!F33</f>
        <v>0</v>
      </c>
      <c r="E20" s="63">
        <f>'scores dag 3'!F48</f>
        <v>2</v>
      </c>
      <c r="F20" s="63">
        <f>'scores dag 3'!F63</f>
        <v>2</v>
      </c>
      <c r="G20" s="63">
        <f>'scores dag 3'!F78</f>
        <v>0</v>
      </c>
      <c r="H20" s="63">
        <f>'scores dag 3'!F108</f>
        <v>2</v>
      </c>
      <c r="I20" s="63">
        <f>'scores dag 3'!F93</f>
        <v>0</v>
      </c>
      <c r="J20" s="63">
        <f>'scores dag 3'!F123</f>
        <v>2</v>
      </c>
    </row>
    <row r="21" spans="1:10" ht="12.75">
      <c r="A21" s="61" t="s">
        <v>11</v>
      </c>
      <c r="B21" s="62">
        <v>5</v>
      </c>
      <c r="C21" s="63">
        <f>'scores dag 3'!G18</f>
        <v>2</v>
      </c>
      <c r="D21" s="63">
        <f>'scores dag 3'!G33</f>
        <v>0</v>
      </c>
      <c r="E21" s="63">
        <f>'scores dag 3'!G48</f>
        <v>0</v>
      </c>
      <c r="F21" s="63">
        <f>'scores dag 3'!G63</f>
        <v>0</v>
      </c>
      <c r="G21" s="63">
        <f>'scores dag 3'!G78</f>
        <v>0</v>
      </c>
      <c r="H21" s="63">
        <f>'scores dag 3'!G108</f>
        <v>2</v>
      </c>
      <c r="I21" s="63">
        <f>'scores dag 3'!G93</f>
        <v>2</v>
      </c>
      <c r="J21" s="63">
        <f>'scores dag 3'!G123</f>
        <v>2</v>
      </c>
    </row>
    <row r="22" spans="1:10" ht="12.75">
      <c r="A22" s="61" t="s">
        <v>11</v>
      </c>
      <c r="B22" s="62">
        <v>6</v>
      </c>
      <c r="C22" s="63">
        <f>'scores dag 3'!H18</f>
        <v>2</v>
      </c>
      <c r="D22" s="63">
        <f>'scores dag 3'!H33</f>
        <v>2</v>
      </c>
      <c r="E22" s="63">
        <f>'scores dag 3'!H48</f>
        <v>0</v>
      </c>
      <c r="F22" s="63">
        <f>'scores dag 3'!H63</f>
        <v>0</v>
      </c>
      <c r="G22" s="63">
        <f>'scores dag 3'!H78</f>
        <v>2</v>
      </c>
      <c r="H22" s="63">
        <f>'scores dag 3'!H108</f>
        <v>0</v>
      </c>
      <c r="I22" s="63">
        <f>'scores dag 3'!H93</f>
        <v>2</v>
      </c>
      <c r="J22" s="63">
        <f>'scores dag 3'!H123</f>
        <v>0</v>
      </c>
    </row>
    <row r="23" spans="1:10" ht="12.75">
      <c r="A23" s="61" t="s">
        <v>11</v>
      </c>
      <c r="B23" s="62">
        <v>7</v>
      </c>
      <c r="C23" s="63">
        <f>'scores dag 3'!I18</f>
        <v>2</v>
      </c>
      <c r="D23" s="63">
        <f>'scores dag 3'!I33</f>
        <v>0</v>
      </c>
      <c r="E23" s="63">
        <f>'scores dag 3'!I48</f>
        <v>0</v>
      </c>
      <c r="F23" s="63">
        <f>'scores dag 3'!I63</f>
        <v>0</v>
      </c>
      <c r="G23" s="63">
        <f>'scores dag 3'!I78</f>
        <v>2</v>
      </c>
      <c r="H23" s="63">
        <f>'scores dag 3'!I108</f>
        <v>2</v>
      </c>
      <c r="I23" s="63">
        <f>'scores dag 3'!I93</f>
        <v>2</v>
      </c>
      <c r="J23" s="63">
        <f>'scores dag 3'!I123</f>
        <v>0</v>
      </c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2" ht="12.75">
      <c r="A25" s="61" t="s">
        <v>5</v>
      </c>
      <c r="B25" s="62"/>
      <c r="C25" s="65">
        <f>SUM(C16:C24)</f>
        <v>12</v>
      </c>
      <c r="D25" s="65">
        <f aca="true" t="shared" si="2" ref="D25:J25">SUM(D16:D24)</f>
        <v>8</v>
      </c>
      <c r="E25" s="65">
        <f t="shared" si="2"/>
        <v>8</v>
      </c>
      <c r="F25" s="65">
        <f t="shared" si="2"/>
        <v>4</v>
      </c>
      <c r="G25" s="65">
        <f t="shared" si="2"/>
        <v>4</v>
      </c>
      <c r="H25" s="65">
        <f>SUM(H16:H24)</f>
        <v>8</v>
      </c>
      <c r="I25" s="65">
        <f>SUM(I16:I24)</f>
        <v>6</v>
      </c>
      <c r="J25" s="65">
        <f t="shared" si="2"/>
        <v>6</v>
      </c>
      <c r="L25" s="14"/>
    </row>
    <row r="26" spans="1:10" ht="12.75">
      <c r="A26" s="61"/>
      <c r="B26" s="62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1" t="s">
        <v>6</v>
      </c>
      <c r="B27" s="62"/>
      <c r="C27" s="71">
        <f>'Uitslag en stand tm dag 2'!C29</f>
        <v>28</v>
      </c>
      <c r="D27" s="71">
        <f>'Uitslag en stand tm dag 2'!D29</f>
        <v>32</v>
      </c>
      <c r="E27" s="71">
        <f>'Uitslag en stand tm dag 2'!E29</f>
        <v>30</v>
      </c>
      <c r="F27" s="71">
        <f>'Uitslag en stand tm dag 2'!F29</f>
        <v>25</v>
      </c>
      <c r="G27" s="71">
        <f>'Uitslag en stand tm dag 2'!G29</f>
        <v>13</v>
      </c>
      <c r="H27" s="71">
        <f>'Uitslag en stand tm dag 2'!H29</f>
        <v>21</v>
      </c>
      <c r="I27" s="71">
        <f>'Uitslag en stand tm dag 2'!I29</f>
        <v>20</v>
      </c>
      <c r="J27" s="71">
        <f>'Uitslag en stand tm dag 2'!J29</f>
        <v>15</v>
      </c>
    </row>
    <row r="28" spans="1:10" ht="12.75">
      <c r="A28" s="61" t="s">
        <v>119</v>
      </c>
      <c r="B28" s="62"/>
      <c r="C28" s="65">
        <f>IF(C12=0,"",RANK(C12,$C$12:$J$12,8))</f>
        <v>7</v>
      </c>
      <c r="D28" s="65">
        <f>IF(D12=0,"",RANK(D12,$C$12:$J$12,8))</f>
        <v>6</v>
      </c>
      <c r="E28" s="65">
        <f aca="true" t="shared" si="3" ref="E28:J28">IF(E12=0,"",RANK(E12,$C$12:$J$12,8))</f>
        <v>8</v>
      </c>
      <c r="F28" s="65">
        <f t="shared" si="3"/>
        <v>4</v>
      </c>
      <c r="G28" s="65">
        <f t="shared" si="3"/>
        <v>3</v>
      </c>
      <c r="H28" s="65">
        <f t="shared" si="3"/>
        <v>5</v>
      </c>
      <c r="I28" s="65">
        <f t="shared" si="3"/>
        <v>1</v>
      </c>
      <c r="J28" s="65">
        <f t="shared" si="3"/>
        <v>2</v>
      </c>
    </row>
    <row r="29" spans="1:11" s="77" customFormat="1" ht="12.75">
      <c r="A29" s="73" t="s">
        <v>7</v>
      </c>
      <c r="B29" s="74"/>
      <c r="C29" s="81">
        <f>SUM(C25:C28)</f>
        <v>47</v>
      </c>
      <c r="D29" s="81">
        <f aca="true" t="shared" si="4" ref="D29:J29">SUM(D25:D28)</f>
        <v>46</v>
      </c>
      <c r="E29" s="81">
        <f t="shared" si="4"/>
        <v>46</v>
      </c>
      <c r="F29" s="81">
        <f t="shared" si="4"/>
        <v>33</v>
      </c>
      <c r="G29" s="81">
        <f t="shared" si="4"/>
        <v>20</v>
      </c>
      <c r="H29" s="81">
        <f t="shared" si="4"/>
        <v>34</v>
      </c>
      <c r="I29" s="81">
        <f t="shared" si="4"/>
        <v>27</v>
      </c>
      <c r="J29" s="81">
        <f t="shared" si="4"/>
        <v>23</v>
      </c>
      <c r="K29" s="78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1" t="s">
        <v>8</v>
      </c>
      <c r="B31" s="62"/>
      <c r="C31" s="70">
        <f>'Uitslag en stand tm dag 2'!C32</f>
        <v>3</v>
      </c>
      <c r="D31" s="70">
        <f>'Uitslag en stand tm dag 2'!D32</f>
        <v>1</v>
      </c>
      <c r="E31" s="70">
        <f>'Uitslag en stand tm dag 2'!E32</f>
        <v>2</v>
      </c>
      <c r="F31" s="70">
        <f>'Uitslag en stand tm dag 2'!F32</f>
        <v>4</v>
      </c>
      <c r="G31" s="70">
        <f>'Uitslag en stand tm dag 2'!G32</f>
        <v>8</v>
      </c>
      <c r="H31" s="70">
        <f>'Uitslag en stand tm dag 2'!H32</f>
        <v>5</v>
      </c>
      <c r="I31" s="70">
        <f>'Uitslag en stand tm dag 2'!I32</f>
        <v>6</v>
      </c>
      <c r="J31" s="70">
        <f>'Uitslag en stand tm dag 2'!J32</f>
        <v>7</v>
      </c>
    </row>
    <row r="32" spans="1:11" s="77" customFormat="1" ht="12.75">
      <c r="A32" s="73" t="s">
        <v>9</v>
      </c>
      <c r="B32" s="74"/>
      <c r="C32" s="79">
        <f>RANK(C29,$C$29:$J$29)</f>
        <v>1</v>
      </c>
      <c r="D32" s="79">
        <f>RANK(D29,$C$29:$J$29)+1</f>
        <v>3</v>
      </c>
      <c r="E32" s="79">
        <f aca="true" t="shared" si="5" ref="E32:J32">RANK(E29,$C$29:$J$29)</f>
        <v>2</v>
      </c>
      <c r="F32" s="79">
        <f t="shared" si="5"/>
        <v>5</v>
      </c>
      <c r="G32" s="79">
        <f>RANK(G29,$C$29:$J$29)</f>
        <v>8</v>
      </c>
      <c r="H32" s="79">
        <f t="shared" si="5"/>
        <v>4</v>
      </c>
      <c r="I32" s="79">
        <f t="shared" si="5"/>
        <v>6</v>
      </c>
      <c r="J32" s="79">
        <f t="shared" si="5"/>
        <v>7</v>
      </c>
      <c r="K32" s="78"/>
    </row>
  </sheetData>
  <mergeCells count="1">
    <mergeCell ref="A1:J1"/>
  </mergeCells>
  <printOptions gridLines="1"/>
  <pageMargins left="0.3937007874015748" right="0.4330708661417323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&amp;C&amp;"Arial,Vet"&amp;16 3e speeldag nationale league eredivisie 
5 december te Tilburg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ySplit="3" topLeftCell="BM4" activePane="bottomLeft" state="frozen"/>
      <selection pane="topLeft" activeCell="D46" sqref="D46"/>
      <selection pane="bottomLeft" activeCell="J33" sqref="J33"/>
    </sheetView>
  </sheetViews>
  <sheetFormatPr defaultColWidth="9.140625" defaultRowHeight="12.75"/>
  <cols>
    <col min="1" max="1" width="19.00390625" style="0" bestFit="1" customWidth="1"/>
    <col min="2" max="2" width="10.00390625" style="1" bestFit="1" customWidth="1"/>
    <col min="3" max="10" width="10.57421875" style="0" bestFit="1" customWidth="1"/>
    <col min="11" max="11" width="9.140625" style="18" customWidth="1"/>
  </cols>
  <sheetData>
    <row r="1" spans="1:11" ht="12.75">
      <c r="A1" s="103" t="s">
        <v>124</v>
      </c>
      <c r="B1" s="104"/>
      <c r="C1" s="104"/>
      <c r="D1" s="104"/>
      <c r="E1" s="104"/>
      <c r="F1" s="104"/>
      <c r="G1" s="104"/>
      <c r="H1" s="104"/>
      <c r="I1" s="104"/>
      <c r="J1" s="105"/>
      <c r="K1" s="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114</v>
      </c>
      <c r="J3" s="60">
        <v>121</v>
      </c>
    </row>
    <row r="4" spans="1:10" ht="12.75">
      <c r="A4" s="61" t="s">
        <v>10</v>
      </c>
      <c r="B4" s="62">
        <v>1</v>
      </c>
      <c r="C4" s="63">
        <f>'scores dag 4'!C16</f>
        <v>905</v>
      </c>
      <c r="D4" s="63">
        <f>'scores dag 4'!C31</f>
        <v>1067</v>
      </c>
      <c r="E4" s="63">
        <f>'scores dag 4'!C46</f>
        <v>919</v>
      </c>
      <c r="F4" s="63">
        <f>'scores dag 4'!C61</f>
        <v>1061</v>
      </c>
      <c r="G4" s="63">
        <f>'scores dag 4'!C76</f>
        <v>1023</v>
      </c>
      <c r="H4" s="63">
        <f>'scores dag 4'!C106</f>
        <v>1050</v>
      </c>
      <c r="I4" s="63">
        <f>'scores dag 4'!C91</f>
        <v>1000</v>
      </c>
      <c r="J4" s="63">
        <f>'scores dag 4'!C121</f>
        <v>1038</v>
      </c>
    </row>
    <row r="5" spans="1:10" ht="12.75">
      <c r="A5" s="61" t="s">
        <v>10</v>
      </c>
      <c r="B5" s="62">
        <v>2</v>
      </c>
      <c r="C5" s="63">
        <f>'scores dag 4'!D16</f>
        <v>1174</v>
      </c>
      <c r="D5" s="63">
        <f>'scores dag 4'!D31</f>
        <v>1019</v>
      </c>
      <c r="E5" s="63">
        <f>'scores dag 4'!D46</f>
        <v>1036</v>
      </c>
      <c r="F5" s="63">
        <f>'scores dag 4'!D61</f>
        <v>1162</v>
      </c>
      <c r="G5" s="63">
        <f>'scores dag 4'!D76</f>
        <v>979</v>
      </c>
      <c r="H5" s="63">
        <f>'scores dag 4'!D106</f>
        <v>1061</v>
      </c>
      <c r="I5" s="63">
        <f>'scores dag 4'!D91</f>
        <v>1041</v>
      </c>
      <c r="J5" s="63">
        <f>'scores dag 4'!D121</f>
        <v>963</v>
      </c>
    </row>
    <row r="6" spans="1:10" ht="12.75">
      <c r="A6" s="61" t="s">
        <v>10</v>
      </c>
      <c r="B6" s="62">
        <v>3</v>
      </c>
      <c r="C6" s="63">
        <f>'scores dag 4'!E16</f>
        <v>1042</v>
      </c>
      <c r="D6" s="63">
        <f>'scores dag 4'!E31</f>
        <v>1077</v>
      </c>
      <c r="E6" s="63">
        <f>'scores dag 4'!E46</f>
        <v>1145</v>
      </c>
      <c r="F6" s="63">
        <f>'scores dag 4'!E61</f>
        <v>1189</v>
      </c>
      <c r="G6" s="63">
        <f>'scores dag 4'!E76</f>
        <v>1000</v>
      </c>
      <c r="H6" s="63">
        <f>'scores dag 4'!E106</f>
        <v>1078</v>
      </c>
      <c r="I6" s="63">
        <f>'scores dag 4'!E91</f>
        <v>981</v>
      </c>
      <c r="J6" s="63">
        <f>'scores dag 4'!E121</f>
        <v>1022</v>
      </c>
    </row>
    <row r="7" spans="1:10" ht="12.75">
      <c r="A7" s="61" t="s">
        <v>10</v>
      </c>
      <c r="B7" s="62">
        <v>4</v>
      </c>
      <c r="C7" s="63">
        <f>'scores dag 4'!F16</f>
        <v>1021</v>
      </c>
      <c r="D7" s="63">
        <f>'scores dag 4'!F31</f>
        <v>1034</v>
      </c>
      <c r="E7" s="63">
        <f>'scores dag 4'!F46</f>
        <v>1024</v>
      </c>
      <c r="F7" s="63">
        <f>'scores dag 4'!F61</f>
        <v>1005</v>
      </c>
      <c r="G7" s="63">
        <f>'scores dag 4'!F76</f>
        <v>912</v>
      </c>
      <c r="H7" s="63">
        <f>'scores dag 4'!F106</f>
        <v>1096</v>
      </c>
      <c r="I7" s="63">
        <f>'scores dag 4'!F91</f>
        <v>987</v>
      </c>
      <c r="J7" s="63">
        <f>'scores dag 4'!F121</f>
        <v>1010</v>
      </c>
    </row>
    <row r="8" spans="1:10" ht="12.75">
      <c r="A8" s="61" t="s">
        <v>10</v>
      </c>
      <c r="B8" s="62">
        <v>5</v>
      </c>
      <c r="C8" s="63">
        <f>'scores dag 4'!G16</f>
        <v>1168</v>
      </c>
      <c r="D8" s="63">
        <f>'scores dag 4'!G31</f>
        <v>1091</v>
      </c>
      <c r="E8" s="63">
        <f>'scores dag 4'!G46</f>
        <v>1118</v>
      </c>
      <c r="F8" s="63">
        <f>'scores dag 4'!G61</f>
        <v>1106</v>
      </c>
      <c r="G8" s="63">
        <f>'scores dag 4'!G76</f>
        <v>979</v>
      </c>
      <c r="H8" s="63">
        <f>'scores dag 4'!G106</f>
        <v>1039</v>
      </c>
      <c r="I8" s="63">
        <f>'scores dag 4'!G91</f>
        <v>1039</v>
      </c>
      <c r="J8" s="63">
        <f>'scores dag 4'!G121</f>
        <v>943</v>
      </c>
    </row>
    <row r="9" spans="1:10" ht="12.75">
      <c r="A9" s="61" t="s">
        <v>10</v>
      </c>
      <c r="B9" s="62">
        <v>6</v>
      </c>
      <c r="C9" s="63">
        <f>'scores dag 4'!H16</f>
        <v>911</v>
      </c>
      <c r="D9" s="63">
        <f>'scores dag 4'!H31</f>
        <v>1111</v>
      </c>
      <c r="E9" s="63">
        <f>'scores dag 4'!H46</f>
        <v>988</v>
      </c>
      <c r="F9" s="63">
        <f>'scores dag 4'!H61</f>
        <v>1013</v>
      </c>
      <c r="G9" s="63">
        <f>'scores dag 4'!H76</f>
        <v>1113</v>
      </c>
      <c r="H9" s="63">
        <f>'scores dag 4'!H106</f>
        <v>1005</v>
      </c>
      <c r="I9" s="63">
        <f>'scores dag 4'!H91</f>
        <v>1026</v>
      </c>
      <c r="J9" s="63">
        <f>'scores dag 4'!H121</f>
        <v>961</v>
      </c>
    </row>
    <row r="10" spans="1:10" ht="12.75">
      <c r="A10" s="61" t="s">
        <v>10</v>
      </c>
      <c r="B10" s="62">
        <v>7</v>
      </c>
      <c r="C10" s="63">
        <f>'scores dag 4'!I16</f>
        <v>1150</v>
      </c>
      <c r="D10" s="63">
        <f>'scores dag 4'!I31</f>
        <v>1047</v>
      </c>
      <c r="E10" s="63">
        <f>'scores dag 4'!I46</f>
        <v>970</v>
      </c>
      <c r="F10" s="63">
        <f>'scores dag 4'!I61</f>
        <v>988</v>
      </c>
      <c r="G10" s="63">
        <f>'scores dag 4'!I76</f>
        <v>997</v>
      </c>
      <c r="H10" s="63">
        <f>'scores dag 4'!I106</f>
        <v>976</v>
      </c>
      <c r="I10" s="63">
        <f>'scores dag 4'!I91</f>
        <v>1020</v>
      </c>
      <c r="J10" s="63">
        <f>'scores dag 4'!I121</f>
        <v>949</v>
      </c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>SUM(C4:C11)</f>
        <v>7371</v>
      </c>
      <c r="D12" s="75">
        <f aca="true" t="shared" si="0" ref="D12:J12">SUM(D4:D11)</f>
        <v>7446</v>
      </c>
      <c r="E12" s="75">
        <f t="shared" si="0"/>
        <v>7200</v>
      </c>
      <c r="F12" s="75">
        <f t="shared" si="0"/>
        <v>7524</v>
      </c>
      <c r="G12" s="75">
        <f t="shared" si="0"/>
        <v>7003</v>
      </c>
      <c r="H12" s="75">
        <f>SUM(H4:H11)</f>
        <v>7305</v>
      </c>
      <c r="I12" s="75">
        <f>SUM(I4:I11)</f>
        <v>7094</v>
      </c>
      <c r="J12" s="75">
        <f t="shared" si="0"/>
        <v>6886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2" ht="12.75">
      <c r="A14" s="61" t="s">
        <v>2</v>
      </c>
      <c r="B14" s="62"/>
      <c r="C14" s="64">
        <f>'Uitslag en stand tm dag 3'!C15</f>
        <v>21432</v>
      </c>
      <c r="D14" s="64">
        <f>'Uitslag en stand tm dag 3'!D15</f>
        <v>21113</v>
      </c>
      <c r="E14" s="64">
        <f>'Uitslag en stand tm dag 3'!E15</f>
        <v>21483</v>
      </c>
      <c r="F14" s="64">
        <f>'Uitslag en stand tm dag 3'!F15</f>
        <v>21052</v>
      </c>
      <c r="G14" s="64">
        <f>'Uitslag en stand tm dag 3'!G15</f>
        <v>20358</v>
      </c>
      <c r="H14" s="64">
        <f>'Uitslag en stand tm dag 3'!H15</f>
        <v>20942</v>
      </c>
      <c r="I14" s="64">
        <f>'Uitslag en stand tm dag 3'!I15</f>
        <v>20687</v>
      </c>
      <c r="J14" s="64">
        <f>'Uitslag en stand tm dag 3'!J15</f>
        <v>20407</v>
      </c>
      <c r="L14" s="14"/>
    </row>
    <row r="15" spans="1:11" s="77" customFormat="1" ht="12.75">
      <c r="A15" s="73" t="s">
        <v>3</v>
      </c>
      <c r="B15" s="74"/>
      <c r="C15" s="75">
        <f>SUM(C12:C14)</f>
        <v>28803</v>
      </c>
      <c r="D15" s="75">
        <f aca="true" t="shared" si="1" ref="D15:J15">SUM(D12:D14)</f>
        <v>28559</v>
      </c>
      <c r="E15" s="75">
        <f t="shared" si="1"/>
        <v>28683</v>
      </c>
      <c r="F15" s="75">
        <f t="shared" si="1"/>
        <v>28576</v>
      </c>
      <c r="G15" s="75">
        <f t="shared" si="1"/>
        <v>27361</v>
      </c>
      <c r="H15" s="75">
        <f t="shared" si="1"/>
        <v>28247</v>
      </c>
      <c r="I15" s="75">
        <f t="shared" si="1"/>
        <v>27781</v>
      </c>
      <c r="J15" s="75">
        <f t="shared" si="1"/>
        <v>27293</v>
      </c>
      <c r="K15" s="78"/>
    </row>
    <row r="16" spans="1:10" ht="12.75">
      <c r="A16" s="61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4'!C18</f>
        <v>0</v>
      </c>
      <c r="D17" s="63">
        <f>'scores dag 4'!C33</f>
        <v>2</v>
      </c>
      <c r="E17" s="63">
        <f>'scores dag 4'!C48</f>
        <v>0</v>
      </c>
      <c r="F17" s="63">
        <f>'scores dag 4'!C63</f>
        <v>2</v>
      </c>
      <c r="G17" s="63">
        <f>'scores dag 4'!C78</f>
        <v>0</v>
      </c>
      <c r="H17" s="63">
        <f>'scores dag 4'!C108</f>
        <v>2</v>
      </c>
      <c r="I17" s="63">
        <f>'scores dag 4'!C93</f>
        <v>0</v>
      </c>
      <c r="J17" s="63">
        <f>'scores dag 4'!C123</f>
        <v>2</v>
      </c>
    </row>
    <row r="18" spans="1:10" ht="12.75">
      <c r="A18" s="61" t="s">
        <v>11</v>
      </c>
      <c r="B18" s="62">
        <v>2</v>
      </c>
      <c r="C18" s="63">
        <f>'scores dag 4'!D18</f>
        <v>2</v>
      </c>
      <c r="D18" s="63">
        <f>'scores dag 4'!D33</f>
        <v>2</v>
      </c>
      <c r="E18" s="63">
        <f>'scores dag 4'!D48</f>
        <v>0</v>
      </c>
      <c r="F18" s="63">
        <f>'scores dag 4'!D63</f>
        <v>2</v>
      </c>
      <c r="G18" s="63">
        <f>'scores dag 4'!D78</f>
        <v>0</v>
      </c>
      <c r="H18" s="63">
        <f>'scores dag 4'!D108</f>
        <v>0</v>
      </c>
      <c r="I18" s="63">
        <f>'scores dag 4'!D93</f>
        <v>2</v>
      </c>
      <c r="J18" s="63">
        <f>'scores dag 4'!D123</f>
        <v>0</v>
      </c>
    </row>
    <row r="19" spans="1:10" ht="12.75">
      <c r="A19" s="61" t="s">
        <v>11</v>
      </c>
      <c r="B19" s="62">
        <v>3</v>
      </c>
      <c r="C19" s="63">
        <f>'scores dag 4'!E18</f>
        <v>2</v>
      </c>
      <c r="D19" s="63">
        <f>'scores dag 4'!E33</f>
        <v>0</v>
      </c>
      <c r="E19" s="63">
        <f>'scores dag 4'!E48</f>
        <v>2</v>
      </c>
      <c r="F19" s="63">
        <f>'scores dag 4'!E63</f>
        <v>2</v>
      </c>
      <c r="G19" s="63">
        <f>'scores dag 4'!E78</f>
        <v>2</v>
      </c>
      <c r="H19" s="63">
        <f>'scores dag 4'!E108</f>
        <v>0</v>
      </c>
      <c r="I19" s="63">
        <f>'scores dag 4'!E93</f>
        <v>0</v>
      </c>
      <c r="J19" s="63">
        <f>'scores dag 4'!E123</f>
        <v>0</v>
      </c>
    </row>
    <row r="20" spans="1:10" ht="12.75">
      <c r="A20" s="61" t="s">
        <v>11</v>
      </c>
      <c r="B20" s="62">
        <v>4</v>
      </c>
      <c r="C20" s="63">
        <f>'scores dag 4'!F18</f>
        <v>2</v>
      </c>
      <c r="D20" s="63">
        <f>'scores dag 4'!F33</f>
        <v>0</v>
      </c>
      <c r="E20" s="63">
        <f>'scores dag 4'!F48</f>
        <v>2</v>
      </c>
      <c r="F20" s="63">
        <f>'scores dag 4'!F63</f>
        <v>0</v>
      </c>
      <c r="G20" s="63">
        <f>'scores dag 4'!F78</f>
        <v>0</v>
      </c>
      <c r="H20" s="63">
        <f>'scores dag 4'!F108</f>
        <v>2</v>
      </c>
      <c r="I20" s="63">
        <f>'scores dag 4'!F93</f>
        <v>0</v>
      </c>
      <c r="J20" s="63">
        <f>'scores dag 4'!F123</f>
        <v>2</v>
      </c>
    </row>
    <row r="21" spans="1:10" ht="12.75">
      <c r="A21" s="61" t="s">
        <v>11</v>
      </c>
      <c r="B21" s="62">
        <v>5</v>
      </c>
      <c r="C21" s="63">
        <f>'scores dag 4'!G18</f>
        <v>2</v>
      </c>
      <c r="D21" s="63">
        <f>'scores dag 4'!G33</f>
        <v>2</v>
      </c>
      <c r="E21" s="63">
        <f>'scores dag 4'!G48</f>
        <v>0</v>
      </c>
      <c r="F21" s="63">
        <f>'scores dag 4'!G63</f>
        <v>2</v>
      </c>
      <c r="G21" s="63">
        <f>'scores dag 4'!G78</f>
        <v>0</v>
      </c>
      <c r="H21" s="63">
        <f>'scores dag 4'!G108</f>
        <v>2</v>
      </c>
      <c r="I21" s="63">
        <f>'scores dag 4'!G93</f>
        <v>0</v>
      </c>
      <c r="J21" s="63">
        <f>'scores dag 4'!G123</f>
        <v>0</v>
      </c>
    </row>
    <row r="22" spans="1:10" ht="12.75">
      <c r="A22" s="61" t="s">
        <v>11</v>
      </c>
      <c r="B22" s="62">
        <v>6</v>
      </c>
      <c r="C22" s="63">
        <f>'scores dag 4'!H18</f>
        <v>0</v>
      </c>
      <c r="D22" s="63">
        <f>'scores dag 4'!H33</f>
        <v>2</v>
      </c>
      <c r="E22" s="63">
        <f>'scores dag 4'!H48</f>
        <v>0</v>
      </c>
      <c r="F22" s="63">
        <f>'scores dag 4'!H63</f>
        <v>2</v>
      </c>
      <c r="G22" s="63">
        <f>'scores dag 4'!H78</f>
        <v>2</v>
      </c>
      <c r="H22" s="63">
        <f>'scores dag 4'!H108</f>
        <v>0</v>
      </c>
      <c r="I22" s="63">
        <f>'scores dag 4'!H93</f>
        <v>2</v>
      </c>
      <c r="J22" s="63">
        <f>'scores dag 4'!H123</f>
        <v>0</v>
      </c>
    </row>
    <row r="23" spans="1:10" ht="12.75">
      <c r="A23" s="61" t="s">
        <v>11</v>
      </c>
      <c r="B23" s="62">
        <v>7</v>
      </c>
      <c r="C23" s="63">
        <f>'scores dag 4'!I18</f>
        <v>2</v>
      </c>
      <c r="D23" s="63">
        <f>'scores dag 4'!I33</f>
        <v>0</v>
      </c>
      <c r="E23" s="63">
        <f>'scores dag 4'!I48</f>
        <v>0</v>
      </c>
      <c r="F23" s="63">
        <f>'scores dag 4'!I63</f>
        <v>2</v>
      </c>
      <c r="G23" s="63">
        <f>'scores dag 4'!I78</f>
        <v>2</v>
      </c>
      <c r="H23" s="63">
        <f>'scores dag 4'!I108</f>
        <v>0</v>
      </c>
      <c r="I23" s="63">
        <f>'scores dag 4'!I93</f>
        <v>2</v>
      </c>
      <c r="J23" s="63">
        <f>'scores dag 4'!I123</f>
        <v>0</v>
      </c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 s="61" t="s">
        <v>5</v>
      </c>
      <c r="B25" s="62"/>
      <c r="C25" s="65">
        <f>SUM(C16:C24)</f>
        <v>10</v>
      </c>
      <c r="D25" s="65">
        <f aca="true" t="shared" si="2" ref="D25:J25">SUM(D16:D24)</f>
        <v>8</v>
      </c>
      <c r="E25" s="65">
        <f t="shared" si="2"/>
        <v>4</v>
      </c>
      <c r="F25" s="65">
        <f t="shared" si="2"/>
        <v>12</v>
      </c>
      <c r="G25" s="65">
        <f t="shared" si="2"/>
        <v>6</v>
      </c>
      <c r="H25" s="65">
        <f>SUM(H16:H24)</f>
        <v>6</v>
      </c>
      <c r="I25" s="65">
        <f>SUM(I16:I24)</f>
        <v>6</v>
      </c>
      <c r="J25" s="65">
        <f t="shared" si="2"/>
        <v>4</v>
      </c>
    </row>
    <row r="26" spans="1:10" ht="12.75">
      <c r="A26" s="61"/>
      <c r="B26" s="62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1" t="s">
        <v>6</v>
      </c>
      <c r="B27" s="62"/>
      <c r="C27" s="71">
        <f>'Uitslag en stand tm dag 3'!C29</f>
        <v>47</v>
      </c>
      <c r="D27" s="71">
        <f>'Uitslag en stand tm dag 3'!D29</f>
        <v>46</v>
      </c>
      <c r="E27" s="71">
        <f>'Uitslag en stand tm dag 3'!E29</f>
        <v>46</v>
      </c>
      <c r="F27" s="71">
        <f>'Uitslag en stand tm dag 3'!F29</f>
        <v>33</v>
      </c>
      <c r="G27" s="71">
        <f>'Uitslag en stand tm dag 3'!G29</f>
        <v>20</v>
      </c>
      <c r="H27" s="71">
        <f>'Uitslag en stand tm dag 3'!H29</f>
        <v>34</v>
      </c>
      <c r="I27" s="71">
        <f>'Uitslag en stand tm dag 3'!I29</f>
        <v>27</v>
      </c>
      <c r="J27" s="71">
        <f>'Uitslag en stand tm dag 3'!J29</f>
        <v>23</v>
      </c>
    </row>
    <row r="28" spans="1:10" ht="12.75">
      <c r="A28" s="61" t="s">
        <v>119</v>
      </c>
      <c r="B28" s="62"/>
      <c r="C28" s="65">
        <f>IF(C12=0,"",RANK(C12,$C$12:$J$12,8))</f>
        <v>6</v>
      </c>
      <c r="D28" s="65">
        <f>IF(D12=0,"",RANK(D12,$C$12:$J$12,8))</f>
        <v>7</v>
      </c>
      <c r="E28" s="65">
        <f aca="true" t="shared" si="3" ref="E28:J28">IF(E12=0,"",RANK(E12,$C$12:$J$12,8))</f>
        <v>4</v>
      </c>
      <c r="F28" s="65">
        <f t="shared" si="3"/>
        <v>8</v>
      </c>
      <c r="G28" s="65">
        <f t="shared" si="3"/>
        <v>2</v>
      </c>
      <c r="H28" s="65">
        <f t="shared" si="3"/>
        <v>5</v>
      </c>
      <c r="I28" s="65">
        <f t="shared" si="3"/>
        <v>3</v>
      </c>
      <c r="J28" s="65">
        <f t="shared" si="3"/>
        <v>1</v>
      </c>
    </row>
    <row r="29" spans="1:11" s="77" customFormat="1" ht="12.75">
      <c r="A29" s="73" t="s">
        <v>7</v>
      </c>
      <c r="B29" s="74"/>
      <c r="C29" s="81">
        <f>SUM(C25:C28)</f>
        <v>63</v>
      </c>
      <c r="D29" s="81">
        <f aca="true" t="shared" si="4" ref="D29:J29">SUM(D25:D28)</f>
        <v>61</v>
      </c>
      <c r="E29" s="81">
        <f t="shared" si="4"/>
        <v>54</v>
      </c>
      <c r="F29" s="81">
        <f t="shared" si="4"/>
        <v>53</v>
      </c>
      <c r="G29" s="81">
        <f t="shared" si="4"/>
        <v>28</v>
      </c>
      <c r="H29" s="81">
        <f t="shared" si="4"/>
        <v>45</v>
      </c>
      <c r="I29" s="81">
        <f t="shared" si="4"/>
        <v>36</v>
      </c>
      <c r="J29" s="81">
        <f t="shared" si="4"/>
        <v>28</v>
      </c>
      <c r="K29" s="78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1" t="s">
        <v>8</v>
      </c>
      <c r="B31" s="62"/>
      <c r="C31" s="70">
        <f>'Uitslag en stand tm dag 3'!C32</f>
        <v>1</v>
      </c>
      <c r="D31" s="70">
        <f>'Uitslag en stand tm dag 3'!D32</f>
        <v>3</v>
      </c>
      <c r="E31" s="70">
        <f>'Uitslag en stand tm dag 3'!E32</f>
        <v>2</v>
      </c>
      <c r="F31" s="70">
        <f>'Uitslag en stand tm dag 3'!F32</f>
        <v>5</v>
      </c>
      <c r="G31" s="70">
        <f>'Uitslag en stand tm dag 3'!G32</f>
        <v>8</v>
      </c>
      <c r="H31" s="70">
        <f>'Uitslag en stand tm dag 3'!H32</f>
        <v>4</v>
      </c>
      <c r="I31" s="70">
        <f>'Uitslag en stand tm dag 3'!I32</f>
        <v>6</v>
      </c>
      <c r="J31" s="70">
        <f>'Uitslag en stand tm dag 3'!J32</f>
        <v>7</v>
      </c>
    </row>
    <row r="32" spans="1:11" s="77" customFormat="1" ht="12.75">
      <c r="A32" s="73" t="s">
        <v>9</v>
      </c>
      <c r="B32" s="74"/>
      <c r="C32" s="79">
        <f>RANK(C29,$C$29:$J$29)</f>
        <v>1</v>
      </c>
      <c r="D32" s="79">
        <f aca="true" t="shared" si="5" ref="D32:I32">RANK(D29,$C$29:$J$29)</f>
        <v>2</v>
      </c>
      <c r="E32" s="79">
        <f t="shared" si="5"/>
        <v>3</v>
      </c>
      <c r="F32" s="79">
        <f>RANK(F29,$C$29:$J$29)</f>
        <v>4</v>
      </c>
      <c r="G32" s="79">
        <f>RANK(G29,$C$29:$J$29)</f>
        <v>7</v>
      </c>
      <c r="H32" s="79">
        <f t="shared" si="5"/>
        <v>5</v>
      </c>
      <c r="I32" s="79">
        <f t="shared" si="5"/>
        <v>6</v>
      </c>
      <c r="J32" s="79">
        <f>RANK(J29,$C$29:$J$29)+1</f>
        <v>8</v>
      </c>
      <c r="K32" s="78"/>
    </row>
  </sheetData>
  <mergeCells count="1">
    <mergeCell ref="A1:J1"/>
  </mergeCells>
  <printOptions gridLines="1"/>
  <pageMargins left="0.3937007874015748" right="0.43307086614173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&amp;C&amp;"Arial,Vet"&amp;16 4e speeldag nationale league eredivisie 
6 december te Zoetermeer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ySplit="3" topLeftCell="BM10" activePane="bottomLeft" state="frozen"/>
      <selection pane="topLeft" activeCell="D46" sqref="D46"/>
      <selection pane="bottomLeft" activeCell="E33" sqref="E33"/>
    </sheetView>
  </sheetViews>
  <sheetFormatPr defaultColWidth="9.140625" defaultRowHeight="12.75"/>
  <cols>
    <col min="1" max="1" width="19.00390625" style="0" bestFit="1" customWidth="1"/>
    <col min="2" max="2" width="10.00390625" style="1" bestFit="1" customWidth="1"/>
    <col min="3" max="10" width="10.57421875" style="0" bestFit="1" customWidth="1"/>
    <col min="11" max="11" width="9.140625" style="18" customWidth="1"/>
  </cols>
  <sheetData>
    <row r="1" spans="1:11" ht="12.75">
      <c r="A1" s="103" t="s">
        <v>125</v>
      </c>
      <c r="B1" s="104"/>
      <c r="C1" s="104"/>
      <c r="D1" s="104"/>
      <c r="E1" s="104"/>
      <c r="F1" s="104"/>
      <c r="G1" s="104"/>
      <c r="H1" s="104"/>
      <c r="I1" s="104"/>
      <c r="J1" s="105"/>
      <c r="K1" s="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114</v>
      </c>
      <c r="J3" s="60">
        <v>121</v>
      </c>
    </row>
    <row r="4" spans="1:17" ht="12.75">
      <c r="A4" s="61" t="s">
        <v>10</v>
      </c>
      <c r="B4" s="62">
        <v>1</v>
      </c>
      <c r="C4" s="63">
        <f>'scores dag 5'!C16</f>
        <v>1035</v>
      </c>
      <c r="D4" s="63">
        <f>'scores dag 5'!C31</f>
        <v>1150</v>
      </c>
      <c r="E4" s="63">
        <f>'scores dag 5'!C46</f>
        <v>1116</v>
      </c>
      <c r="F4" s="63">
        <f>'scores dag 5'!C61</f>
        <v>1088</v>
      </c>
      <c r="G4" s="63">
        <f>'scores dag 5'!C76</f>
        <v>905</v>
      </c>
      <c r="H4" s="63">
        <f>'scores dag 5'!C106</f>
        <v>992</v>
      </c>
      <c r="I4" s="63">
        <f>'scores dag 5'!C91</f>
        <v>1046</v>
      </c>
      <c r="J4" s="63">
        <f>'scores dag 5'!C121</f>
        <v>1057</v>
      </c>
      <c r="Q4" s="5"/>
    </row>
    <row r="5" spans="1:10" ht="12.75">
      <c r="A5" s="61" t="s">
        <v>10</v>
      </c>
      <c r="B5" s="62">
        <v>2</v>
      </c>
      <c r="C5" s="63">
        <f>'scores dag 5'!D16</f>
        <v>1029</v>
      </c>
      <c r="D5" s="63">
        <f>'scores dag 5'!D31</f>
        <v>988</v>
      </c>
      <c r="E5" s="63">
        <f>'scores dag 5'!D46</f>
        <v>1154</v>
      </c>
      <c r="F5" s="63">
        <f>'scores dag 5'!D61</f>
        <v>1101</v>
      </c>
      <c r="G5" s="63">
        <f>'scores dag 5'!D76</f>
        <v>924</v>
      </c>
      <c r="H5" s="63">
        <f>'scores dag 5'!D106</f>
        <v>1017</v>
      </c>
      <c r="I5" s="63">
        <f>'scores dag 5'!D91</f>
        <v>1003</v>
      </c>
      <c r="J5" s="63">
        <f>'scores dag 5'!D121</f>
        <v>1007</v>
      </c>
    </row>
    <row r="6" spans="1:10" ht="12.75">
      <c r="A6" s="61" t="s">
        <v>10</v>
      </c>
      <c r="B6" s="62">
        <v>3</v>
      </c>
      <c r="C6" s="63">
        <f>'scores dag 5'!E16</f>
        <v>1002</v>
      </c>
      <c r="D6" s="63">
        <f>'scores dag 5'!E31</f>
        <v>1064</v>
      </c>
      <c r="E6" s="63">
        <f>'scores dag 5'!E46</f>
        <v>1156</v>
      </c>
      <c r="F6" s="63">
        <f>'scores dag 5'!E61</f>
        <v>1133</v>
      </c>
      <c r="G6" s="63">
        <f>'scores dag 5'!E76</f>
        <v>1035</v>
      </c>
      <c r="H6" s="63">
        <f>'scores dag 5'!E106</f>
        <v>1007</v>
      </c>
      <c r="I6" s="63">
        <f>'scores dag 5'!E91</f>
        <v>1117</v>
      </c>
      <c r="J6" s="63">
        <f>'scores dag 5'!E121</f>
        <v>1038</v>
      </c>
    </row>
    <row r="7" spans="1:10" ht="12.75">
      <c r="A7" s="61" t="s">
        <v>10</v>
      </c>
      <c r="B7" s="62">
        <v>4</v>
      </c>
      <c r="C7" s="63">
        <f>'scores dag 5'!F16</f>
        <v>1028</v>
      </c>
      <c r="D7" s="63">
        <f>'scores dag 5'!F31</f>
        <v>1082</v>
      </c>
      <c r="E7" s="63">
        <f>'scores dag 5'!F46</f>
        <v>1102</v>
      </c>
      <c r="F7" s="63">
        <f>'scores dag 5'!F61</f>
        <v>1138</v>
      </c>
      <c r="G7" s="63">
        <f>'scores dag 5'!F76</f>
        <v>1045</v>
      </c>
      <c r="H7" s="63">
        <f>'scores dag 5'!F106</f>
        <v>1067</v>
      </c>
      <c r="I7" s="63">
        <f>'scores dag 5'!F91</f>
        <v>1039</v>
      </c>
      <c r="J7" s="63">
        <f>'scores dag 5'!F121</f>
        <v>1081</v>
      </c>
    </row>
    <row r="8" spans="1:10" ht="12.75">
      <c r="A8" s="61" t="s">
        <v>10</v>
      </c>
      <c r="B8" s="62">
        <v>5</v>
      </c>
      <c r="C8" s="63">
        <f>'scores dag 5'!G16</f>
        <v>1030</v>
      </c>
      <c r="D8" s="63">
        <f>'scores dag 5'!G31</f>
        <v>985</v>
      </c>
      <c r="E8" s="63">
        <f>'scores dag 5'!G46</f>
        <v>960</v>
      </c>
      <c r="F8" s="63">
        <f>'scores dag 5'!G61</f>
        <v>1084</v>
      </c>
      <c r="G8" s="63">
        <f>'scores dag 5'!G76</f>
        <v>1028</v>
      </c>
      <c r="H8" s="63">
        <f>'scores dag 5'!G106</f>
        <v>1004</v>
      </c>
      <c r="I8" s="63">
        <f>'scores dag 5'!G91</f>
        <v>1034</v>
      </c>
      <c r="J8" s="63">
        <f>'scores dag 5'!G121</f>
        <v>1071</v>
      </c>
    </row>
    <row r="9" spans="1:10" ht="12.75">
      <c r="A9" s="61" t="s">
        <v>10</v>
      </c>
      <c r="B9" s="62">
        <v>6</v>
      </c>
      <c r="C9" s="63">
        <f>'scores dag 5'!H16</f>
        <v>1154</v>
      </c>
      <c r="D9" s="63">
        <f>'scores dag 5'!H31</f>
        <v>1038</v>
      </c>
      <c r="E9" s="63">
        <f>'scores dag 5'!H46</f>
        <v>1043</v>
      </c>
      <c r="F9" s="63">
        <f>'scores dag 5'!H61</f>
        <v>1152</v>
      </c>
      <c r="G9" s="63">
        <f>'scores dag 5'!H76</f>
        <v>1075</v>
      </c>
      <c r="H9" s="63">
        <f>'scores dag 5'!H106</f>
        <v>950</v>
      </c>
      <c r="I9" s="63">
        <f>'scores dag 5'!H91</f>
        <v>985</v>
      </c>
      <c r="J9" s="63">
        <f>'scores dag 5'!H121</f>
        <v>1011</v>
      </c>
    </row>
    <row r="10" spans="1:10" ht="12.75">
      <c r="A10" s="61" t="s">
        <v>10</v>
      </c>
      <c r="B10" s="62">
        <v>7</v>
      </c>
      <c r="C10" s="63">
        <f>'scores dag 5'!I16</f>
        <v>1072</v>
      </c>
      <c r="D10" s="63">
        <f>'scores dag 5'!I31</f>
        <v>1133</v>
      </c>
      <c r="E10" s="63">
        <f>'scores dag 5'!I46</f>
        <v>1025</v>
      </c>
      <c r="F10" s="63">
        <f>'scores dag 5'!I61</f>
        <v>998</v>
      </c>
      <c r="G10" s="63">
        <f>'scores dag 5'!I76</f>
        <v>1014</v>
      </c>
      <c r="H10" s="63">
        <f>'scores dag 5'!I106</f>
        <v>1102</v>
      </c>
      <c r="I10" s="63">
        <f>'scores dag 5'!I91</f>
        <v>1015</v>
      </c>
      <c r="J10" s="63">
        <f>'scores dag 5'!I121</f>
        <v>979</v>
      </c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>SUM(C4:C11)</f>
        <v>7350</v>
      </c>
      <c r="D12" s="75">
        <f aca="true" t="shared" si="0" ref="D12:J12">SUM(D4:D11)</f>
        <v>7440</v>
      </c>
      <c r="E12" s="75">
        <f t="shared" si="0"/>
        <v>7556</v>
      </c>
      <c r="F12" s="75">
        <f t="shared" si="0"/>
        <v>7694</v>
      </c>
      <c r="G12" s="75">
        <f t="shared" si="0"/>
        <v>7026</v>
      </c>
      <c r="H12" s="75">
        <f>SUM(H4:H11)</f>
        <v>7139</v>
      </c>
      <c r="I12" s="75">
        <f>SUM(I4:I11)</f>
        <v>7239</v>
      </c>
      <c r="J12" s="75">
        <f t="shared" si="0"/>
        <v>7244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4">
        <f>'Uitslag en stand tm dag 4'!C15</f>
        <v>28803</v>
      </c>
      <c r="D14" s="64">
        <f>'Uitslag en stand tm dag 4'!D15</f>
        <v>28559</v>
      </c>
      <c r="E14" s="64">
        <f>'Uitslag en stand tm dag 4'!E15</f>
        <v>28683</v>
      </c>
      <c r="F14" s="64">
        <f>'Uitslag en stand tm dag 4'!F15</f>
        <v>28576</v>
      </c>
      <c r="G14" s="64">
        <f>'Uitslag en stand tm dag 4'!G15</f>
        <v>27361</v>
      </c>
      <c r="H14" s="64">
        <f>'Uitslag en stand tm dag 4'!H15</f>
        <v>28247</v>
      </c>
      <c r="I14" s="64">
        <f>'Uitslag en stand tm dag 4'!I15</f>
        <v>27781</v>
      </c>
      <c r="J14" s="64">
        <f>'Uitslag en stand tm dag 4'!J15</f>
        <v>27293</v>
      </c>
    </row>
    <row r="15" spans="1:13" s="77" customFormat="1" ht="12.75">
      <c r="A15" s="73" t="s">
        <v>3</v>
      </c>
      <c r="B15" s="74"/>
      <c r="C15" s="75">
        <f>SUM(C12:C14)</f>
        <v>36153</v>
      </c>
      <c r="D15" s="75">
        <f aca="true" t="shared" si="1" ref="D15:J15">SUM(D12:D14)</f>
        <v>35999</v>
      </c>
      <c r="E15" s="75">
        <f t="shared" si="1"/>
        <v>36239</v>
      </c>
      <c r="F15" s="75">
        <f t="shared" si="1"/>
        <v>36270</v>
      </c>
      <c r="G15" s="75">
        <f t="shared" si="1"/>
        <v>34387</v>
      </c>
      <c r="H15" s="75">
        <f t="shared" si="1"/>
        <v>35386</v>
      </c>
      <c r="I15" s="75">
        <f t="shared" si="1"/>
        <v>35020</v>
      </c>
      <c r="J15" s="75">
        <f t="shared" si="1"/>
        <v>34537</v>
      </c>
      <c r="K15" s="78"/>
      <c r="L15" s="82"/>
      <c r="M15" s="83"/>
    </row>
    <row r="16" spans="1:10" ht="12.75">
      <c r="A16" s="61"/>
      <c r="B16" s="62"/>
      <c r="C16" s="65"/>
      <c r="D16" s="65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5'!C18</f>
        <v>2</v>
      </c>
      <c r="D17" s="63">
        <f>'scores dag 5'!C33</f>
        <v>2</v>
      </c>
      <c r="E17" s="63">
        <f>'scores dag 5'!C48</f>
        <v>2</v>
      </c>
      <c r="F17" s="63">
        <f>'scores dag 5'!C63</f>
        <v>2</v>
      </c>
      <c r="G17" s="63">
        <f>'scores dag 5'!C78</f>
        <v>0</v>
      </c>
      <c r="H17" s="63">
        <f>'scores dag 5'!C108</f>
        <v>0</v>
      </c>
      <c r="I17" s="63">
        <f>'scores dag 5'!C93</f>
        <v>0</v>
      </c>
      <c r="J17" s="63">
        <f>'scores dag 5'!C123</f>
        <v>0</v>
      </c>
    </row>
    <row r="18" spans="1:10" ht="12.75">
      <c r="A18" s="61" t="s">
        <v>11</v>
      </c>
      <c r="B18" s="62">
        <v>2</v>
      </c>
      <c r="C18" s="63">
        <f>'scores dag 5'!D18</f>
        <v>0</v>
      </c>
      <c r="D18" s="63">
        <f>'scores dag 5'!D33</f>
        <v>0</v>
      </c>
      <c r="E18" s="63">
        <f>'scores dag 5'!D48</f>
        <v>2</v>
      </c>
      <c r="F18" s="63">
        <f>'scores dag 5'!D63</f>
        <v>2</v>
      </c>
      <c r="G18" s="63">
        <f>'scores dag 5'!D78</f>
        <v>0</v>
      </c>
      <c r="H18" s="63">
        <f>'scores dag 5'!D108</f>
        <v>2</v>
      </c>
      <c r="I18" s="63">
        <f>'scores dag 5'!D93</f>
        <v>0</v>
      </c>
      <c r="J18" s="63">
        <f>'scores dag 5'!D123</f>
        <v>2</v>
      </c>
    </row>
    <row r="19" spans="1:10" ht="12.75">
      <c r="A19" s="61" t="s">
        <v>11</v>
      </c>
      <c r="B19" s="62">
        <v>3</v>
      </c>
      <c r="C19" s="63">
        <f>'scores dag 5'!E18</f>
        <v>0</v>
      </c>
      <c r="D19" s="63">
        <f>'scores dag 5'!E33</f>
        <v>2</v>
      </c>
      <c r="E19" s="63">
        <f>'scores dag 5'!E48</f>
        <v>2</v>
      </c>
      <c r="F19" s="63">
        <f>'scores dag 5'!E63</f>
        <v>0</v>
      </c>
      <c r="G19" s="63">
        <f>'scores dag 5'!E78</f>
        <v>0</v>
      </c>
      <c r="H19" s="63">
        <f>'scores dag 5'!E108</f>
        <v>0</v>
      </c>
      <c r="I19" s="63">
        <f>'scores dag 5'!E93</f>
        <v>2</v>
      </c>
      <c r="J19" s="63">
        <f>'scores dag 5'!E123</f>
        <v>2</v>
      </c>
    </row>
    <row r="20" spans="1:10" ht="12.75">
      <c r="A20" s="61" t="s">
        <v>11</v>
      </c>
      <c r="B20" s="62">
        <v>4</v>
      </c>
      <c r="C20" s="63">
        <f>'scores dag 5'!F18</f>
        <v>0</v>
      </c>
      <c r="D20" s="63">
        <f>'scores dag 5'!F33</f>
        <v>2</v>
      </c>
      <c r="E20" s="63">
        <f>'scores dag 5'!F48</f>
        <v>2</v>
      </c>
      <c r="F20" s="63">
        <f>'scores dag 5'!F63</f>
        <v>2</v>
      </c>
      <c r="G20" s="63">
        <f>'scores dag 5'!F78</f>
        <v>0</v>
      </c>
      <c r="H20" s="63">
        <f>'scores dag 5'!F108</f>
        <v>2</v>
      </c>
      <c r="I20" s="63">
        <f>'scores dag 5'!F93</f>
        <v>0</v>
      </c>
      <c r="J20" s="63">
        <f>'scores dag 5'!F123</f>
        <v>0</v>
      </c>
    </row>
    <row r="21" spans="1:10" ht="12.75">
      <c r="A21" s="61" t="s">
        <v>11</v>
      </c>
      <c r="B21" s="62">
        <v>5</v>
      </c>
      <c r="C21" s="63">
        <f>'scores dag 5'!G18</f>
        <v>0</v>
      </c>
      <c r="D21" s="63">
        <f>'scores dag 5'!G33</f>
        <v>2</v>
      </c>
      <c r="E21" s="63">
        <f>'scores dag 5'!G48</f>
        <v>0</v>
      </c>
      <c r="F21" s="63">
        <f>'scores dag 5'!G63</f>
        <v>2</v>
      </c>
      <c r="G21" s="63">
        <f>'scores dag 5'!G78</f>
        <v>0</v>
      </c>
      <c r="H21" s="63">
        <f>'scores dag 5'!G108</f>
        <v>0</v>
      </c>
      <c r="I21" s="63">
        <f>'scores dag 5'!G93</f>
        <v>2</v>
      </c>
      <c r="J21" s="63">
        <f>'scores dag 5'!G123</f>
        <v>2</v>
      </c>
    </row>
    <row r="22" spans="1:10" ht="12.75">
      <c r="A22" s="61" t="s">
        <v>11</v>
      </c>
      <c r="B22" s="62">
        <v>6</v>
      </c>
      <c r="C22" s="63">
        <f>'scores dag 5'!H18</f>
        <v>2</v>
      </c>
      <c r="D22" s="63">
        <f>'scores dag 5'!H33</f>
        <v>2</v>
      </c>
      <c r="E22" s="63">
        <f>'scores dag 5'!H48</f>
        <v>0</v>
      </c>
      <c r="F22" s="63">
        <f>'scores dag 5'!H63</f>
        <v>2</v>
      </c>
      <c r="G22" s="63">
        <f>'scores dag 5'!H78</f>
        <v>2</v>
      </c>
      <c r="H22" s="63">
        <f>'scores dag 5'!H108</f>
        <v>0</v>
      </c>
      <c r="I22" s="63">
        <f>'scores dag 5'!H93</f>
        <v>0</v>
      </c>
      <c r="J22" s="63">
        <f>'scores dag 5'!H123</f>
        <v>0</v>
      </c>
    </row>
    <row r="23" spans="1:10" ht="12.75">
      <c r="A23" s="61" t="s">
        <v>11</v>
      </c>
      <c r="B23" s="62">
        <v>7</v>
      </c>
      <c r="C23" s="63">
        <f>'scores dag 5'!I18</f>
        <v>2</v>
      </c>
      <c r="D23" s="63">
        <f>'scores dag 5'!I33</f>
        <v>2</v>
      </c>
      <c r="E23" s="63">
        <f>'scores dag 5'!I48</f>
        <v>2</v>
      </c>
      <c r="F23" s="63">
        <f>'scores dag 5'!I63</f>
        <v>0</v>
      </c>
      <c r="G23" s="63">
        <f>'scores dag 5'!I78</f>
        <v>0</v>
      </c>
      <c r="H23" s="63">
        <f>'scores dag 5'!I108</f>
        <v>2</v>
      </c>
      <c r="I23" s="63">
        <f>'scores dag 5'!I93</f>
        <v>0</v>
      </c>
      <c r="J23" s="63">
        <f>'scores dag 5'!I123</f>
        <v>0</v>
      </c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2" ht="12.75">
      <c r="A25" s="61" t="s">
        <v>5</v>
      </c>
      <c r="B25" s="62"/>
      <c r="C25" s="65">
        <f>SUM(C16:C24)</f>
        <v>6</v>
      </c>
      <c r="D25" s="65">
        <f aca="true" t="shared" si="2" ref="D25:J25">SUM(D16:D24)</f>
        <v>12</v>
      </c>
      <c r="E25" s="65">
        <f t="shared" si="2"/>
        <v>10</v>
      </c>
      <c r="F25" s="65">
        <f t="shared" si="2"/>
        <v>10</v>
      </c>
      <c r="G25" s="65">
        <f t="shared" si="2"/>
        <v>2</v>
      </c>
      <c r="H25" s="65">
        <f>SUM(H16:H24)</f>
        <v>6</v>
      </c>
      <c r="I25" s="65">
        <f>SUM(I16:I24)</f>
        <v>4</v>
      </c>
      <c r="J25" s="65">
        <f t="shared" si="2"/>
        <v>6</v>
      </c>
      <c r="L25" s="14"/>
    </row>
    <row r="26" spans="1:10" ht="12.75">
      <c r="A26" s="61"/>
      <c r="B26" s="62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1" t="s">
        <v>6</v>
      </c>
      <c r="B27" s="62"/>
      <c r="C27" s="71">
        <f>'Uitslag en stand tm dag 4'!C29</f>
        <v>63</v>
      </c>
      <c r="D27" s="71">
        <f>'Uitslag en stand tm dag 4'!D29</f>
        <v>61</v>
      </c>
      <c r="E27" s="71">
        <f>'Uitslag en stand tm dag 4'!E29</f>
        <v>54</v>
      </c>
      <c r="F27" s="71">
        <f>'Uitslag en stand tm dag 4'!F29</f>
        <v>53</v>
      </c>
      <c r="G27" s="71">
        <f>'Uitslag en stand tm dag 4'!G29</f>
        <v>28</v>
      </c>
      <c r="H27" s="71">
        <f>'Uitslag en stand tm dag 4'!H29</f>
        <v>45</v>
      </c>
      <c r="I27" s="71">
        <f>'Uitslag en stand tm dag 4'!I29</f>
        <v>36</v>
      </c>
      <c r="J27" s="71">
        <f>'Uitslag en stand tm dag 4'!J29</f>
        <v>28</v>
      </c>
    </row>
    <row r="28" spans="1:10" ht="12.75">
      <c r="A28" s="61" t="s">
        <v>119</v>
      </c>
      <c r="B28" s="62"/>
      <c r="C28" s="65">
        <f>IF(C12=0,"",RANK(C12,$C$12:$J$12,8))</f>
        <v>5</v>
      </c>
      <c r="D28" s="65">
        <f>IF(D12=0,"",RANK(D12,$C$12:$J$12,8))</f>
        <v>6</v>
      </c>
      <c r="E28" s="65">
        <f aca="true" t="shared" si="3" ref="E28:J28">IF(E12=0,"",RANK(E12,$C$12:$J$12,8))</f>
        <v>7</v>
      </c>
      <c r="F28" s="65">
        <f t="shared" si="3"/>
        <v>8</v>
      </c>
      <c r="G28" s="65">
        <f t="shared" si="3"/>
        <v>1</v>
      </c>
      <c r="H28" s="65">
        <f t="shared" si="3"/>
        <v>2</v>
      </c>
      <c r="I28" s="65">
        <f t="shared" si="3"/>
        <v>3</v>
      </c>
      <c r="J28" s="65">
        <f t="shared" si="3"/>
        <v>4</v>
      </c>
    </row>
    <row r="29" spans="1:11" s="77" customFormat="1" ht="12.75">
      <c r="A29" s="73" t="s">
        <v>7</v>
      </c>
      <c r="B29" s="74"/>
      <c r="C29" s="81">
        <f>SUM(C25:C28)</f>
        <v>74</v>
      </c>
      <c r="D29" s="81">
        <f aca="true" t="shared" si="4" ref="D29:J29">SUM(D25:D28)</f>
        <v>79</v>
      </c>
      <c r="E29" s="81">
        <f t="shared" si="4"/>
        <v>71</v>
      </c>
      <c r="F29" s="81">
        <f t="shared" si="4"/>
        <v>71</v>
      </c>
      <c r="G29" s="81">
        <f t="shared" si="4"/>
        <v>31</v>
      </c>
      <c r="H29" s="81">
        <f t="shared" si="4"/>
        <v>53</v>
      </c>
      <c r="I29" s="81">
        <f t="shared" si="4"/>
        <v>43</v>
      </c>
      <c r="J29" s="81">
        <f t="shared" si="4"/>
        <v>38</v>
      </c>
      <c r="K29" s="78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1" t="s">
        <v>8</v>
      </c>
      <c r="B31" s="62"/>
      <c r="C31" s="70">
        <f>'Uitslag en stand tm dag 4'!C32</f>
        <v>1</v>
      </c>
      <c r="D31" s="70">
        <f>'Uitslag en stand tm dag 4'!D32</f>
        <v>2</v>
      </c>
      <c r="E31" s="70">
        <f>'Uitslag en stand tm dag 4'!E32</f>
        <v>3</v>
      </c>
      <c r="F31" s="70">
        <f>'Uitslag en stand tm dag 4'!F32</f>
        <v>4</v>
      </c>
      <c r="G31" s="70">
        <f>'Uitslag en stand tm dag 4'!G32</f>
        <v>7</v>
      </c>
      <c r="H31" s="70">
        <f>'Uitslag en stand tm dag 4'!H32</f>
        <v>5</v>
      </c>
      <c r="I31" s="70">
        <f>'Uitslag en stand tm dag 4'!I32</f>
        <v>6</v>
      </c>
      <c r="J31" s="70">
        <f>'Uitslag en stand tm dag 4'!J32</f>
        <v>8</v>
      </c>
    </row>
    <row r="32" spans="1:11" s="77" customFormat="1" ht="12.75">
      <c r="A32" s="73" t="s">
        <v>9</v>
      </c>
      <c r="B32" s="74"/>
      <c r="C32" s="79">
        <f aca="true" t="shared" si="5" ref="C32:J32">RANK(C29,$C$29:$J$29)</f>
        <v>2</v>
      </c>
      <c r="D32" s="79">
        <f t="shared" si="5"/>
        <v>1</v>
      </c>
      <c r="E32" s="79">
        <f>RANK(E29,$C$29:$J$29)+1</f>
        <v>4</v>
      </c>
      <c r="F32" s="79">
        <f t="shared" si="5"/>
        <v>3</v>
      </c>
      <c r="G32" s="79">
        <f t="shared" si="5"/>
        <v>8</v>
      </c>
      <c r="H32" s="79">
        <f t="shared" si="5"/>
        <v>5</v>
      </c>
      <c r="I32" s="79">
        <f t="shared" si="5"/>
        <v>6</v>
      </c>
      <c r="J32" s="79">
        <f t="shared" si="5"/>
        <v>7</v>
      </c>
      <c r="K32" s="78"/>
    </row>
  </sheetData>
  <mergeCells count="1">
    <mergeCell ref="A1:J1"/>
  </mergeCells>
  <printOptions gridLines="1"/>
  <pageMargins left="0.3937007874015748" right="0.4330708661417323" top="1.13" bottom="0.984251968503937" header="0.5118110236220472" footer="0.5118110236220472"/>
  <pageSetup horizontalDpi="600" verticalDpi="600" orientation="portrait" paperSize="9" scale="85" r:id="rId1"/>
  <headerFooter alignWithMargins="0">
    <oddHeader>&amp;C&amp;"Arial,Vet"&amp;16 5e speeldag nationale league eredivisie 
13 februari 2005 te Schiedam (Walvis)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3" topLeftCell="BM10" activePane="bottomLeft" state="frozen"/>
      <selection pane="topLeft" activeCell="D46" sqref="D46"/>
      <selection pane="bottomLeft" activeCell="C15" sqref="C15"/>
    </sheetView>
  </sheetViews>
  <sheetFormatPr defaultColWidth="9.140625" defaultRowHeight="12.75"/>
  <cols>
    <col min="1" max="1" width="19.00390625" style="0" bestFit="1" customWidth="1"/>
    <col min="2" max="2" width="10.00390625" style="1" bestFit="1" customWidth="1"/>
    <col min="3" max="10" width="10.57421875" style="0" bestFit="1" customWidth="1"/>
    <col min="11" max="11" width="9.140625" style="18" customWidth="1"/>
  </cols>
  <sheetData>
    <row r="1" spans="1:11" ht="12.75">
      <c r="A1" s="103" t="s">
        <v>126</v>
      </c>
      <c r="B1" s="104"/>
      <c r="C1" s="104"/>
      <c r="D1" s="104"/>
      <c r="E1" s="104"/>
      <c r="F1" s="104"/>
      <c r="G1" s="104"/>
      <c r="H1" s="104"/>
      <c r="I1" s="104"/>
      <c r="J1" s="105"/>
      <c r="K1" s="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114</v>
      </c>
      <c r="J3" s="60">
        <v>121</v>
      </c>
    </row>
    <row r="4" spans="1:10" ht="12.75">
      <c r="A4" s="61" t="s">
        <v>10</v>
      </c>
      <c r="B4" s="62">
        <v>1</v>
      </c>
      <c r="C4" s="63">
        <f>'scores dag 6'!C16</f>
        <v>927</v>
      </c>
      <c r="D4" s="63">
        <f>'scores dag 6'!C31</f>
        <v>1060</v>
      </c>
      <c r="E4" s="63">
        <f>'scores dag 6'!C46</f>
        <v>1094</v>
      </c>
      <c r="F4" s="63">
        <f>'scores dag 6'!C61</f>
        <v>878</v>
      </c>
      <c r="G4" s="63">
        <f>'scores dag 6'!C76</f>
        <v>836</v>
      </c>
      <c r="H4" s="63">
        <f>'scores dag 6'!C106</f>
        <v>905</v>
      </c>
      <c r="I4" s="63">
        <f>'scores dag 6'!C91</f>
        <v>1041</v>
      </c>
      <c r="J4" s="63">
        <f>'scores dag 6'!C121</f>
        <v>1004</v>
      </c>
    </row>
    <row r="5" spans="1:10" ht="12.75">
      <c r="A5" s="61" t="s">
        <v>10</v>
      </c>
      <c r="B5" s="62">
        <v>2</v>
      </c>
      <c r="C5" s="63">
        <f>'scores dag 6'!D16</f>
        <v>953</v>
      </c>
      <c r="D5" s="63">
        <f>'scores dag 6'!D31</f>
        <v>1060</v>
      </c>
      <c r="E5" s="63">
        <f>'scores dag 6'!D46</f>
        <v>989</v>
      </c>
      <c r="F5" s="63">
        <f>'scores dag 6'!D61</f>
        <v>1030</v>
      </c>
      <c r="G5" s="63">
        <f>'scores dag 6'!D76</f>
        <v>929</v>
      </c>
      <c r="H5" s="63">
        <f>'scores dag 6'!D106</f>
        <v>1011</v>
      </c>
      <c r="I5" s="63">
        <f>'scores dag 6'!D91</f>
        <v>946</v>
      </c>
      <c r="J5" s="63">
        <f>'scores dag 6'!D121</f>
        <v>1019</v>
      </c>
    </row>
    <row r="6" spans="1:10" ht="12.75">
      <c r="A6" s="61" t="s">
        <v>10</v>
      </c>
      <c r="B6" s="62">
        <v>3</v>
      </c>
      <c r="C6" s="63">
        <f>'scores dag 6'!E16</f>
        <v>1043</v>
      </c>
      <c r="D6" s="63">
        <f>'scores dag 6'!E31</f>
        <v>1099</v>
      </c>
      <c r="E6" s="63">
        <f>'scores dag 6'!E46</f>
        <v>1075</v>
      </c>
      <c r="F6" s="63">
        <f>'scores dag 6'!E61</f>
        <v>951</v>
      </c>
      <c r="G6" s="63">
        <f>'scores dag 6'!E76</f>
        <v>811</v>
      </c>
      <c r="H6" s="63">
        <f>'scores dag 6'!E106</f>
        <v>977</v>
      </c>
      <c r="I6" s="63">
        <f>'scores dag 6'!E91</f>
        <v>1030</v>
      </c>
      <c r="J6" s="63">
        <f>'scores dag 6'!E121</f>
        <v>913</v>
      </c>
    </row>
    <row r="7" spans="1:10" ht="12.75">
      <c r="A7" s="61" t="s">
        <v>10</v>
      </c>
      <c r="B7" s="62">
        <v>4</v>
      </c>
      <c r="C7" s="63">
        <f>'scores dag 6'!F16</f>
        <v>1062</v>
      </c>
      <c r="D7" s="63">
        <f>'scores dag 6'!F31</f>
        <v>919</v>
      </c>
      <c r="E7" s="63">
        <f>'scores dag 6'!F46</f>
        <v>968</v>
      </c>
      <c r="F7" s="63">
        <f>'scores dag 6'!F61</f>
        <v>913</v>
      </c>
      <c r="G7" s="63">
        <f>'scores dag 6'!F76</f>
        <v>891</v>
      </c>
      <c r="H7" s="63">
        <f>'scores dag 6'!F106</f>
        <v>965</v>
      </c>
      <c r="I7" s="63">
        <f>'scores dag 6'!F91</f>
        <v>942</v>
      </c>
      <c r="J7" s="63">
        <f>'scores dag 6'!F121</f>
        <v>911</v>
      </c>
    </row>
    <row r="8" spans="1:10" ht="12.75">
      <c r="A8" s="61" t="s">
        <v>10</v>
      </c>
      <c r="B8" s="62">
        <v>5</v>
      </c>
      <c r="C8" s="63">
        <f>'scores dag 6'!G16</f>
        <v>928</v>
      </c>
      <c r="D8" s="63">
        <f>'scores dag 6'!G31</f>
        <v>1083</v>
      </c>
      <c r="E8" s="63">
        <f>'scores dag 6'!G46</f>
        <v>973</v>
      </c>
      <c r="F8" s="63">
        <f>'scores dag 6'!G61</f>
        <v>879</v>
      </c>
      <c r="G8" s="63">
        <f>'scores dag 6'!G76</f>
        <v>831</v>
      </c>
      <c r="H8" s="63">
        <f>'scores dag 6'!G106</f>
        <v>941</v>
      </c>
      <c r="I8" s="63">
        <f>'scores dag 6'!G91</f>
        <v>940</v>
      </c>
      <c r="J8" s="63">
        <f>'scores dag 6'!G121</f>
        <v>1050</v>
      </c>
    </row>
    <row r="9" spans="1:10" ht="12.75">
      <c r="A9" s="61" t="s">
        <v>10</v>
      </c>
      <c r="B9" s="62">
        <v>6</v>
      </c>
      <c r="C9" s="63">
        <f>'scores dag 6'!H16</f>
        <v>1099</v>
      </c>
      <c r="D9" s="63">
        <f>'scores dag 6'!H31</f>
        <v>1051</v>
      </c>
      <c r="E9" s="63">
        <f>'scores dag 6'!H46</f>
        <v>1024</v>
      </c>
      <c r="F9" s="63">
        <f>'scores dag 6'!H61</f>
        <v>1030</v>
      </c>
      <c r="G9" s="63">
        <f>'scores dag 6'!H76</f>
        <v>942</v>
      </c>
      <c r="H9" s="63">
        <f>'scores dag 6'!H106</f>
        <v>916</v>
      </c>
      <c r="I9" s="63">
        <f>'scores dag 6'!H91</f>
        <v>874</v>
      </c>
      <c r="J9" s="63">
        <f>'scores dag 6'!H121</f>
        <v>1054</v>
      </c>
    </row>
    <row r="10" spans="1:10" ht="12.75">
      <c r="A10" s="61" t="s">
        <v>10</v>
      </c>
      <c r="B10" s="62">
        <v>7</v>
      </c>
      <c r="C10" s="63">
        <f>'scores dag 6'!I16</f>
        <v>975</v>
      </c>
      <c r="D10" s="63">
        <f>'scores dag 6'!I31</f>
        <v>1055</v>
      </c>
      <c r="E10" s="63">
        <f>'scores dag 6'!I46</f>
        <v>993</v>
      </c>
      <c r="F10" s="63">
        <f>'scores dag 6'!I61</f>
        <v>1026</v>
      </c>
      <c r="G10" s="63">
        <f>'scores dag 6'!I76</f>
        <v>962</v>
      </c>
      <c r="H10" s="63">
        <f>'scores dag 6'!I106</f>
        <v>875</v>
      </c>
      <c r="I10" s="63">
        <f>'scores dag 6'!I91</f>
        <v>974</v>
      </c>
      <c r="J10" s="63">
        <f>'scores dag 6'!I121</f>
        <v>936</v>
      </c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>SUM(C4:C11)</f>
        <v>6987</v>
      </c>
      <c r="D12" s="75">
        <f aca="true" t="shared" si="0" ref="D12:J12">SUM(D4:D11)</f>
        <v>7327</v>
      </c>
      <c r="E12" s="75">
        <f t="shared" si="0"/>
        <v>7116</v>
      </c>
      <c r="F12" s="75">
        <f t="shared" si="0"/>
        <v>6707</v>
      </c>
      <c r="G12" s="75">
        <f t="shared" si="0"/>
        <v>6202</v>
      </c>
      <c r="H12" s="75">
        <f>SUM(H4:H11)</f>
        <v>6590</v>
      </c>
      <c r="I12" s="75">
        <f>SUM(I4:I11)</f>
        <v>6747</v>
      </c>
      <c r="J12" s="75">
        <f t="shared" si="0"/>
        <v>6887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5">
        <f>'Uitslag en stand tm dag 5'!C15</f>
        <v>36153</v>
      </c>
      <c r="D14" s="65">
        <f>'Uitslag en stand tm dag 5'!D15</f>
        <v>35999</v>
      </c>
      <c r="E14" s="65">
        <f>'Uitslag en stand tm dag 5'!E15</f>
        <v>36239</v>
      </c>
      <c r="F14" s="65">
        <f>'Uitslag en stand tm dag 5'!F15</f>
        <v>36270</v>
      </c>
      <c r="G14" s="65">
        <f>'Uitslag en stand tm dag 5'!G15</f>
        <v>34387</v>
      </c>
      <c r="H14" s="65">
        <f>'Uitslag en stand tm dag 5'!H15</f>
        <v>35386</v>
      </c>
      <c r="I14" s="65">
        <f>'Uitslag en stand tm dag 5'!I15</f>
        <v>35020</v>
      </c>
      <c r="J14" s="65">
        <f>'Uitslag en stand tm dag 5'!J15</f>
        <v>34537</v>
      </c>
    </row>
    <row r="15" spans="1:11" s="77" customFormat="1" ht="12.75">
      <c r="A15" s="73" t="s">
        <v>3</v>
      </c>
      <c r="B15" s="74"/>
      <c r="C15" s="75">
        <f>SUM(C12:C14)</f>
        <v>43140</v>
      </c>
      <c r="D15" s="75">
        <f aca="true" t="shared" si="1" ref="D15:J15">SUM(D12:D14)</f>
        <v>43326</v>
      </c>
      <c r="E15" s="75">
        <f t="shared" si="1"/>
        <v>43355</v>
      </c>
      <c r="F15" s="75">
        <f t="shared" si="1"/>
        <v>42977</v>
      </c>
      <c r="G15" s="75">
        <f t="shared" si="1"/>
        <v>40589</v>
      </c>
      <c r="H15" s="75">
        <f t="shared" si="1"/>
        <v>41976</v>
      </c>
      <c r="I15" s="75">
        <f t="shared" si="1"/>
        <v>41767</v>
      </c>
      <c r="J15" s="75">
        <f t="shared" si="1"/>
        <v>41424</v>
      </c>
      <c r="K15" s="78"/>
    </row>
    <row r="16" spans="1:10" ht="12.75">
      <c r="A16" s="61"/>
      <c r="B16" s="62"/>
      <c r="C16" s="7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6'!C18</f>
        <v>0</v>
      </c>
      <c r="D17" s="63">
        <f>'scores dag 6'!C33</f>
        <v>2</v>
      </c>
      <c r="E17" s="63">
        <f>'scores dag 6'!C48</f>
        <v>2</v>
      </c>
      <c r="F17" s="63">
        <f>'scores dag 6'!C63</f>
        <v>2</v>
      </c>
      <c r="G17" s="63">
        <f>'scores dag 6'!C78</f>
        <v>0</v>
      </c>
      <c r="H17" s="63">
        <f>'scores dag 6'!C108</f>
        <v>0</v>
      </c>
      <c r="I17" s="63">
        <f>'scores dag 6'!C93</f>
        <v>0</v>
      </c>
      <c r="J17" s="63">
        <f>'scores dag 6'!C123</f>
        <v>2</v>
      </c>
    </row>
    <row r="18" spans="1:10" ht="12.75">
      <c r="A18" s="61" t="s">
        <v>11</v>
      </c>
      <c r="B18" s="62">
        <v>2</v>
      </c>
      <c r="C18" s="63">
        <f>'scores dag 6'!D18</f>
        <v>2</v>
      </c>
      <c r="D18" s="63">
        <f>'scores dag 6'!D33</f>
        <v>2</v>
      </c>
      <c r="E18" s="63">
        <f>'scores dag 6'!D48</f>
        <v>2</v>
      </c>
      <c r="F18" s="63">
        <f>'scores dag 6'!D63</f>
        <v>2</v>
      </c>
      <c r="G18" s="63">
        <f>'scores dag 6'!D78</f>
        <v>0</v>
      </c>
      <c r="H18" s="63">
        <f>'scores dag 6'!D108</f>
        <v>0</v>
      </c>
      <c r="I18" s="63">
        <f>'scores dag 6'!D93</f>
        <v>0</v>
      </c>
      <c r="J18" s="63">
        <f>'scores dag 6'!D123</f>
        <v>0</v>
      </c>
    </row>
    <row r="19" spans="1:10" ht="12.75">
      <c r="A19" s="61" t="s">
        <v>11</v>
      </c>
      <c r="B19" s="62">
        <v>3</v>
      </c>
      <c r="C19" s="63">
        <f>'scores dag 6'!E18</f>
        <v>2</v>
      </c>
      <c r="D19" s="63">
        <f>'scores dag 6'!E33</f>
        <v>2</v>
      </c>
      <c r="E19" s="63">
        <f>'scores dag 6'!E48</f>
        <v>2</v>
      </c>
      <c r="F19" s="63">
        <f>'scores dag 6'!E63</f>
        <v>0</v>
      </c>
      <c r="G19" s="63">
        <f>'scores dag 6'!E78</f>
        <v>0</v>
      </c>
      <c r="H19" s="63">
        <f>'scores dag 6'!E108</f>
        <v>2</v>
      </c>
      <c r="I19" s="63">
        <f>'scores dag 6'!E93</f>
        <v>0</v>
      </c>
      <c r="J19" s="63">
        <f>'scores dag 6'!E123</f>
        <v>0</v>
      </c>
    </row>
    <row r="20" spans="1:10" ht="12.75">
      <c r="A20" s="61" t="s">
        <v>11</v>
      </c>
      <c r="B20" s="62">
        <v>4</v>
      </c>
      <c r="C20" s="63">
        <f>'scores dag 6'!F18</f>
        <v>2</v>
      </c>
      <c r="D20" s="63">
        <f>'scores dag 6'!F33</f>
        <v>2</v>
      </c>
      <c r="E20" s="63">
        <f>'scores dag 6'!F48</f>
        <v>2</v>
      </c>
      <c r="F20" s="63">
        <f>'scores dag 6'!F63</f>
        <v>0</v>
      </c>
      <c r="G20" s="63">
        <f>'scores dag 6'!F78</f>
        <v>0</v>
      </c>
      <c r="H20" s="63">
        <f>'scores dag 6'!F108</f>
        <v>0</v>
      </c>
      <c r="I20" s="63">
        <f>'scores dag 6'!F93</f>
        <v>2</v>
      </c>
      <c r="J20" s="63">
        <f>'scores dag 6'!F123</f>
        <v>0</v>
      </c>
    </row>
    <row r="21" spans="1:10" ht="12.75">
      <c r="A21" s="61" t="s">
        <v>11</v>
      </c>
      <c r="B21" s="62">
        <v>5</v>
      </c>
      <c r="C21" s="63">
        <f>'scores dag 6'!G18</f>
        <v>0</v>
      </c>
      <c r="D21" s="63">
        <f>'scores dag 6'!G33</f>
        <v>2</v>
      </c>
      <c r="E21" s="63">
        <f>'scores dag 6'!G48</f>
        <v>2</v>
      </c>
      <c r="F21" s="63">
        <f>'scores dag 6'!G63</f>
        <v>0</v>
      </c>
      <c r="G21" s="63">
        <f>'scores dag 6'!G78</f>
        <v>0</v>
      </c>
      <c r="H21" s="63">
        <f>'scores dag 6'!G108</f>
        <v>2</v>
      </c>
      <c r="I21" s="63">
        <f>'scores dag 6'!G93</f>
        <v>0</v>
      </c>
      <c r="J21" s="63">
        <f>'scores dag 6'!G123</f>
        <v>2</v>
      </c>
    </row>
    <row r="22" spans="1:10" ht="12.75">
      <c r="A22" s="61" t="s">
        <v>11</v>
      </c>
      <c r="B22" s="62">
        <v>6</v>
      </c>
      <c r="C22" s="63">
        <f>'scores dag 6'!H18</f>
        <v>2</v>
      </c>
      <c r="D22" s="63">
        <f>'scores dag 6'!H33</f>
        <v>2</v>
      </c>
      <c r="E22" s="63">
        <f>'scores dag 6'!H48</f>
        <v>0</v>
      </c>
      <c r="F22" s="63">
        <f>'scores dag 6'!H63</f>
        <v>0</v>
      </c>
      <c r="G22" s="63">
        <f>'scores dag 6'!H78</f>
        <v>0</v>
      </c>
      <c r="H22" s="63">
        <f>'scores dag 6'!H108</f>
        <v>2</v>
      </c>
      <c r="I22" s="63">
        <f>'scores dag 6'!H93</f>
        <v>0</v>
      </c>
      <c r="J22" s="63">
        <f>'scores dag 6'!H123</f>
        <v>2</v>
      </c>
    </row>
    <row r="23" spans="1:10" ht="12.75">
      <c r="A23" s="61" t="s">
        <v>11</v>
      </c>
      <c r="B23" s="62">
        <v>7</v>
      </c>
      <c r="C23" s="63">
        <f>'scores dag 6'!I18</f>
        <v>0</v>
      </c>
      <c r="D23" s="63">
        <f>'scores dag 6'!I33</f>
        <v>2</v>
      </c>
      <c r="E23" s="63">
        <f>'scores dag 6'!I48</f>
        <v>0</v>
      </c>
      <c r="F23" s="63">
        <f>'scores dag 6'!I63</f>
        <v>2</v>
      </c>
      <c r="G23" s="63">
        <f>'scores dag 6'!I78</f>
        <v>0</v>
      </c>
      <c r="H23" s="63">
        <f>'scores dag 6'!I108</f>
        <v>0</v>
      </c>
      <c r="I23" s="63">
        <f>'scores dag 6'!I93</f>
        <v>2</v>
      </c>
      <c r="J23" s="63">
        <f>'scores dag 6'!I123</f>
        <v>2</v>
      </c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 s="61" t="s">
        <v>5</v>
      </c>
      <c r="B25" s="62"/>
      <c r="C25" s="65">
        <f>SUM(C16:C24)</f>
        <v>8</v>
      </c>
      <c r="D25" s="65">
        <f aca="true" t="shared" si="2" ref="D25:J25">SUM(D16:D24)</f>
        <v>14</v>
      </c>
      <c r="E25" s="65">
        <f t="shared" si="2"/>
        <v>10</v>
      </c>
      <c r="F25" s="65">
        <f t="shared" si="2"/>
        <v>6</v>
      </c>
      <c r="G25" s="65">
        <f t="shared" si="2"/>
        <v>0</v>
      </c>
      <c r="H25" s="65">
        <f>SUM(H16:H24)</f>
        <v>6</v>
      </c>
      <c r="I25" s="65">
        <f>SUM(I16:I24)</f>
        <v>4</v>
      </c>
      <c r="J25" s="65">
        <f t="shared" si="2"/>
        <v>8</v>
      </c>
    </row>
    <row r="26" spans="1:10" ht="12.75">
      <c r="A26" s="61"/>
      <c r="B26" s="62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1" t="s">
        <v>6</v>
      </c>
      <c r="B27" s="62"/>
      <c r="C27" s="71">
        <f>'Uitslag en stand tm dag 5'!C29</f>
        <v>74</v>
      </c>
      <c r="D27" s="71">
        <f>'Uitslag en stand tm dag 5'!D29</f>
        <v>79</v>
      </c>
      <c r="E27" s="71">
        <f>'Uitslag en stand tm dag 5'!E29</f>
        <v>71</v>
      </c>
      <c r="F27" s="71">
        <f>'Uitslag en stand tm dag 5'!F29</f>
        <v>71</v>
      </c>
      <c r="G27" s="71">
        <f>'Uitslag en stand tm dag 5'!G29</f>
        <v>31</v>
      </c>
      <c r="H27" s="71">
        <f>'Uitslag en stand tm dag 5'!H29</f>
        <v>53</v>
      </c>
      <c r="I27" s="71">
        <f>'Uitslag en stand tm dag 5'!I29</f>
        <v>43</v>
      </c>
      <c r="J27" s="71">
        <f>'Uitslag en stand tm dag 5'!J29</f>
        <v>38</v>
      </c>
    </row>
    <row r="28" spans="1:10" ht="12.75">
      <c r="A28" s="61" t="s">
        <v>119</v>
      </c>
      <c r="B28" s="62"/>
      <c r="C28" s="65">
        <f>IF(C12=0,"",RANK(C12,$C$12:$J$12,8))</f>
        <v>6</v>
      </c>
      <c r="D28" s="65">
        <f>IF(D12=0,"",RANK(D12,$C$12:$J$12,8))</f>
        <v>8</v>
      </c>
      <c r="E28" s="65">
        <f aca="true" t="shared" si="3" ref="E28:J28">IF(E12=0,"",RANK(E12,$C$12:$J$12,8))</f>
        <v>7</v>
      </c>
      <c r="F28" s="65">
        <f t="shared" si="3"/>
        <v>3</v>
      </c>
      <c r="G28" s="65">
        <f t="shared" si="3"/>
        <v>1</v>
      </c>
      <c r="H28" s="65">
        <f t="shared" si="3"/>
        <v>2</v>
      </c>
      <c r="I28" s="65">
        <f t="shared" si="3"/>
        <v>4</v>
      </c>
      <c r="J28" s="65">
        <f t="shared" si="3"/>
        <v>5</v>
      </c>
    </row>
    <row r="29" spans="1:11" s="77" customFormat="1" ht="12.75">
      <c r="A29" s="73" t="s">
        <v>7</v>
      </c>
      <c r="B29" s="74"/>
      <c r="C29" s="81">
        <f>SUM(C25:C28)</f>
        <v>88</v>
      </c>
      <c r="D29" s="81">
        <f aca="true" t="shared" si="4" ref="D29:J29">SUM(D25:D28)</f>
        <v>101</v>
      </c>
      <c r="E29" s="81">
        <f t="shared" si="4"/>
        <v>88</v>
      </c>
      <c r="F29" s="81">
        <f t="shared" si="4"/>
        <v>80</v>
      </c>
      <c r="G29" s="81">
        <f t="shared" si="4"/>
        <v>32</v>
      </c>
      <c r="H29" s="81">
        <f t="shared" si="4"/>
        <v>61</v>
      </c>
      <c r="I29" s="81">
        <f t="shared" si="4"/>
        <v>51</v>
      </c>
      <c r="J29" s="81">
        <f t="shared" si="4"/>
        <v>51</v>
      </c>
      <c r="K29" s="78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1" t="s">
        <v>8</v>
      </c>
      <c r="B31" s="62"/>
      <c r="C31" s="70">
        <f>'Uitslag en stand tm dag 5'!C32</f>
        <v>2</v>
      </c>
      <c r="D31" s="70">
        <f>'Uitslag en stand tm dag 5'!D32</f>
        <v>1</v>
      </c>
      <c r="E31" s="70">
        <f>'Uitslag en stand tm dag 5'!E32</f>
        <v>4</v>
      </c>
      <c r="F31" s="70">
        <f>'Uitslag en stand tm dag 5'!F32</f>
        <v>3</v>
      </c>
      <c r="G31" s="70">
        <f>'Uitslag en stand tm dag 5'!G32</f>
        <v>8</v>
      </c>
      <c r="H31" s="70">
        <f>'Uitslag en stand tm dag 5'!H32</f>
        <v>5</v>
      </c>
      <c r="I31" s="70">
        <f>'Uitslag en stand tm dag 5'!I32</f>
        <v>6</v>
      </c>
      <c r="J31" s="70">
        <f>'Uitslag en stand tm dag 5'!J32</f>
        <v>7</v>
      </c>
    </row>
    <row r="32" spans="1:11" s="77" customFormat="1" ht="12.75">
      <c r="A32" s="73" t="s">
        <v>9</v>
      </c>
      <c r="B32" s="74"/>
      <c r="C32" s="79">
        <f>RANK(C29,$C$29:$J$29)+1</f>
        <v>3</v>
      </c>
      <c r="D32" s="79">
        <f aca="true" t="shared" si="5" ref="D32:I32">RANK(D29,$C$29:$J$29)</f>
        <v>1</v>
      </c>
      <c r="E32" s="79">
        <f t="shared" si="5"/>
        <v>2</v>
      </c>
      <c r="F32" s="79">
        <f t="shared" si="5"/>
        <v>4</v>
      </c>
      <c r="G32" s="79">
        <f t="shared" si="5"/>
        <v>8</v>
      </c>
      <c r="H32" s="79">
        <f t="shared" si="5"/>
        <v>5</v>
      </c>
      <c r="I32" s="79">
        <f t="shared" si="5"/>
        <v>6</v>
      </c>
      <c r="J32" s="79">
        <f>RANK(J29,$C$29:$J$29)+1</f>
        <v>7</v>
      </c>
      <c r="K32" s="78"/>
    </row>
    <row r="34" ht="12.75">
      <c r="A34" s="16" t="s">
        <v>45</v>
      </c>
    </row>
    <row r="35" ht="12.75">
      <c r="A35" s="15" t="s">
        <v>46</v>
      </c>
    </row>
  </sheetData>
  <mergeCells count="1">
    <mergeCell ref="A1:J1"/>
  </mergeCells>
  <conditionalFormatting sqref="C32:J32">
    <cfRule type="cellIs" priority="1" dxfId="0" operator="between" stopIfTrue="1">
      <formula>1</formula>
      <formula>4</formula>
    </cfRule>
    <cfRule type="cellIs" priority="2" dxfId="1" operator="between" stopIfTrue="1">
      <formula>5</formula>
      <formula>8</formula>
    </cfRule>
  </conditionalFormatting>
  <printOptions gridLines="1"/>
  <pageMargins left="0.3937007874015748" right="0.4330708661417323" top="1.09" bottom="0.984251968503937" header="0.5118110236220472" footer="0.5118110236220472"/>
  <pageSetup horizontalDpi="600" verticalDpi="600" orientation="portrait" paperSize="9" scale="85" r:id="rId1"/>
  <headerFooter alignWithMargins="0">
    <oddHeader>&amp;C&amp;"Arial,Vet"&amp;16 6e speeldag nationale league eredivisie 
9 april 2005 te Utrecht Vechtse banen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3" topLeftCell="BM10" activePane="bottomLeft" state="frozen"/>
      <selection pane="topLeft" activeCell="D46" sqref="D46"/>
      <selection pane="bottomLeft" activeCell="G29" sqref="G29"/>
    </sheetView>
  </sheetViews>
  <sheetFormatPr defaultColWidth="9.140625" defaultRowHeight="12.75"/>
  <cols>
    <col min="1" max="1" width="19.00390625" style="0" bestFit="1" customWidth="1"/>
    <col min="2" max="2" width="10.00390625" style="1" bestFit="1" customWidth="1"/>
    <col min="3" max="6" width="10.57421875" style="0" bestFit="1" customWidth="1"/>
    <col min="7" max="7" width="10.7109375" style="0" bestFit="1" customWidth="1"/>
    <col min="8" max="10" width="10.57421875" style="0" bestFit="1" customWidth="1"/>
    <col min="11" max="11" width="9.140625" style="18" customWidth="1"/>
  </cols>
  <sheetData>
    <row r="1" spans="1:11" ht="12.75">
      <c r="A1" s="103" t="s">
        <v>127</v>
      </c>
      <c r="B1" s="104"/>
      <c r="C1" s="104"/>
      <c r="D1" s="104"/>
      <c r="E1" s="104"/>
      <c r="F1" s="104"/>
      <c r="G1" s="104"/>
      <c r="H1" s="104"/>
      <c r="I1" s="104"/>
      <c r="J1" s="105"/>
      <c r="K1" s="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114</v>
      </c>
      <c r="J3" s="60">
        <v>121</v>
      </c>
    </row>
    <row r="4" spans="1:10" ht="12.75">
      <c r="A4" s="61" t="s">
        <v>10</v>
      </c>
      <c r="B4" s="62">
        <v>1</v>
      </c>
      <c r="C4" s="63">
        <f>'scores dag 7'!C16</f>
        <v>853</v>
      </c>
      <c r="D4" s="63">
        <f>'scores dag 7'!C31</f>
        <v>844</v>
      </c>
      <c r="E4" s="63">
        <f>'scores dag 7'!C46</f>
        <v>1018</v>
      </c>
      <c r="F4" s="63">
        <f>'scores dag 7'!C61</f>
        <v>962</v>
      </c>
      <c r="G4" s="63">
        <f>'scores dag 7'!C76</f>
        <v>0</v>
      </c>
      <c r="H4" s="63">
        <f>'scores dag 7'!C106</f>
        <v>950</v>
      </c>
      <c r="I4" s="63">
        <f>'scores dag 7'!C91</f>
        <v>857</v>
      </c>
      <c r="J4" s="63">
        <f>'scores dag 7'!C121</f>
        <v>914</v>
      </c>
    </row>
    <row r="5" spans="1:10" ht="12.75">
      <c r="A5" s="61" t="s">
        <v>10</v>
      </c>
      <c r="B5" s="62">
        <v>2</v>
      </c>
      <c r="C5" s="63">
        <f>'scores dag 7'!D16</f>
        <v>961</v>
      </c>
      <c r="D5" s="63">
        <f>'scores dag 7'!D31</f>
        <v>1030</v>
      </c>
      <c r="E5" s="63">
        <f>'scores dag 7'!D46</f>
        <v>1010</v>
      </c>
      <c r="F5" s="63">
        <f>'scores dag 7'!D61</f>
        <v>1051</v>
      </c>
      <c r="G5" s="63">
        <f>'scores dag 7'!D76</f>
        <v>0</v>
      </c>
      <c r="H5" s="63">
        <f>'scores dag 7'!D106</f>
        <v>932</v>
      </c>
      <c r="I5" s="63">
        <f>'scores dag 7'!D91</f>
        <v>979</v>
      </c>
      <c r="J5" s="63">
        <f>'scores dag 7'!D121</f>
        <v>883</v>
      </c>
    </row>
    <row r="6" spans="1:10" ht="12.75">
      <c r="A6" s="61" t="s">
        <v>10</v>
      </c>
      <c r="B6" s="62">
        <v>3</v>
      </c>
      <c r="C6" s="63">
        <f>'scores dag 7'!E16</f>
        <v>975</v>
      </c>
      <c r="D6" s="63">
        <f>'scores dag 7'!E31</f>
        <v>954</v>
      </c>
      <c r="E6" s="63">
        <f>'scores dag 7'!E46</f>
        <v>1086</v>
      </c>
      <c r="F6" s="63">
        <f>'scores dag 7'!E61</f>
        <v>1021</v>
      </c>
      <c r="G6" s="63">
        <f>'scores dag 7'!E76</f>
        <v>0</v>
      </c>
      <c r="H6" s="63">
        <f>'scores dag 7'!E106</f>
        <v>1068</v>
      </c>
      <c r="I6" s="63">
        <f>'scores dag 7'!E91</f>
        <v>884</v>
      </c>
      <c r="J6" s="63">
        <f>'scores dag 7'!E121</f>
        <v>946</v>
      </c>
    </row>
    <row r="7" spans="1:10" ht="12.75">
      <c r="A7" s="61" t="s">
        <v>10</v>
      </c>
      <c r="B7" s="62">
        <v>4</v>
      </c>
      <c r="C7" s="63">
        <f>'scores dag 7'!F16</f>
        <v>783</v>
      </c>
      <c r="D7" s="63">
        <f>'scores dag 7'!F31</f>
        <v>899</v>
      </c>
      <c r="E7" s="63">
        <f>'scores dag 7'!F46</f>
        <v>919</v>
      </c>
      <c r="F7" s="63">
        <f>'scores dag 7'!F61</f>
        <v>1060</v>
      </c>
      <c r="G7" s="63">
        <f>'scores dag 7'!F76</f>
        <v>0</v>
      </c>
      <c r="H7" s="63">
        <f>'scores dag 7'!F106</f>
        <v>977</v>
      </c>
      <c r="I7" s="63">
        <f>'scores dag 7'!F91</f>
        <v>958</v>
      </c>
      <c r="J7" s="63">
        <f>'scores dag 7'!F121</f>
        <v>1030</v>
      </c>
    </row>
    <row r="8" spans="1:10" ht="12.75">
      <c r="A8" s="61" t="s">
        <v>10</v>
      </c>
      <c r="B8" s="62">
        <v>5</v>
      </c>
      <c r="C8" s="63">
        <f>'scores dag 7'!G16</f>
        <v>961</v>
      </c>
      <c r="D8" s="63">
        <f>'scores dag 7'!G31</f>
        <v>925</v>
      </c>
      <c r="E8" s="63">
        <f>'scores dag 7'!G46</f>
        <v>1071</v>
      </c>
      <c r="F8" s="63">
        <f>'scores dag 7'!G61</f>
        <v>938</v>
      </c>
      <c r="G8" s="63">
        <f>'scores dag 7'!G76</f>
        <v>0</v>
      </c>
      <c r="H8" s="63">
        <f>'scores dag 7'!G106</f>
        <v>993</v>
      </c>
      <c r="I8" s="63">
        <f>'scores dag 7'!G91</f>
        <v>847</v>
      </c>
      <c r="J8" s="63">
        <f>'scores dag 7'!G121</f>
        <v>905</v>
      </c>
    </row>
    <row r="9" spans="1:10" ht="12.75">
      <c r="A9" s="61" t="s">
        <v>10</v>
      </c>
      <c r="B9" s="62">
        <v>6</v>
      </c>
      <c r="C9" s="63">
        <f>'scores dag 7'!H16</f>
        <v>898</v>
      </c>
      <c r="D9" s="63">
        <f>'scores dag 7'!H31</f>
        <v>881</v>
      </c>
      <c r="E9" s="63">
        <f>'scores dag 7'!H46</f>
        <v>948</v>
      </c>
      <c r="F9" s="63">
        <f>'scores dag 7'!H61</f>
        <v>968</v>
      </c>
      <c r="G9" s="63">
        <f>'scores dag 7'!H76</f>
        <v>0</v>
      </c>
      <c r="H9" s="63">
        <f>'scores dag 7'!H106</f>
        <v>992</v>
      </c>
      <c r="I9" s="63">
        <f>'scores dag 7'!H91</f>
        <v>840</v>
      </c>
      <c r="J9" s="63">
        <f>'scores dag 7'!H121</f>
        <v>1032</v>
      </c>
    </row>
    <row r="10" spans="1:10" ht="12.75">
      <c r="A10" s="61"/>
      <c r="B10" s="62"/>
      <c r="C10" s="63"/>
      <c r="D10" s="63"/>
      <c r="E10" s="63"/>
      <c r="F10" s="63"/>
      <c r="G10" s="63"/>
      <c r="H10" s="63"/>
      <c r="I10" s="63"/>
      <c r="J10" s="63"/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>SUM(C4:C9)</f>
        <v>5431</v>
      </c>
      <c r="D12" s="75">
        <f aca="true" t="shared" si="0" ref="D12:J12">SUM(D4:D9)</f>
        <v>5533</v>
      </c>
      <c r="E12" s="75">
        <f t="shared" si="0"/>
        <v>6052</v>
      </c>
      <c r="F12" s="75">
        <f t="shared" si="0"/>
        <v>6000</v>
      </c>
      <c r="G12" s="75">
        <f t="shared" si="0"/>
        <v>0</v>
      </c>
      <c r="H12" s="75">
        <f>SUM(H4:H9)</f>
        <v>5912</v>
      </c>
      <c r="I12" s="75">
        <f>SUM(I4:I9)</f>
        <v>5365</v>
      </c>
      <c r="J12" s="75">
        <f t="shared" si="0"/>
        <v>5710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5">
        <f>'Uitslag en stand tm dag 6'!C15</f>
        <v>43140</v>
      </c>
      <c r="D14" s="65">
        <f>'Uitslag en stand tm dag 6'!D15</f>
        <v>43326</v>
      </c>
      <c r="E14" s="65">
        <f>'Uitslag en stand tm dag 6'!E15</f>
        <v>43355</v>
      </c>
      <c r="F14" s="65">
        <f>'Uitslag en stand tm dag 6'!F15</f>
        <v>42977</v>
      </c>
      <c r="G14" s="65">
        <f>'Uitslag en stand tm dag 6'!G15</f>
        <v>40589</v>
      </c>
      <c r="H14" s="65">
        <f>'Uitslag en stand tm dag 6'!H15</f>
        <v>41976</v>
      </c>
      <c r="I14" s="65">
        <f>'Uitslag en stand tm dag 6'!I15</f>
        <v>41767</v>
      </c>
      <c r="J14" s="65">
        <f>'Uitslag en stand tm dag 6'!J15</f>
        <v>41424</v>
      </c>
    </row>
    <row r="15" spans="1:11" s="77" customFormat="1" ht="12.75">
      <c r="A15" s="73" t="s">
        <v>3</v>
      </c>
      <c r="B15" s="74"/>
      <c r="C15" s="75">
        <f>SUM(C12:C14)</f>
        <v>48571</v>
      </c>
      <c r="D15" s="75">
        <f aca="true" t="shared" si="1" ref="D15:J15">SUM(D12:D14)</f>
        <v>48859</v>
      </c>
      <c r="E15" s="75">
        <f t="shared" si="1"/>
        <v>49407</v>
      </c>
      <c r="F15" s="75">
        <f t="shared" si="1"/>
        <v>48977</v>
      </c>
      <c r="G15" s="75">
        <f t="shared" si="1"/>
        <v>40589</v>
      </c>
      <c r="H15" s="75">
        <f t="shared" si="1"/>
        <v>47888</v>
      </c>
      <c r="I15" s="75">
        <f t="shared" si="1"/>
        <v>47132</v>
      </c>
      <c r="J15" s="75">
        <f t="shared" si="1"/>
        <v>47134</v>
      </c>
      <c r="K15" s="78"/>
    </row>
    <row r="16" spans="1:10" ht="12.75">
      <c r="A16" s="61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7'!C18</f>
        <v>0</v>
      </c>
      <c r="D17" s="63">
        <f>'scores dag 7'!C33</f>
        <v>0</v>
      </c>
      <c r="E17" s="63">
        <f>'scores dag 7'!C48</f>
        <v>3</v>
      </c>
      <c r="F17" s="63">
        <f>'scores dag 7'!C63</f>
        <v>3</v>
      </c>
      <c r="G17" s="63">
        <f>'scores dag 7'!C78</f>
        <v>0</v>
      </c>
      <c r="H17" s="63">
        <f>'scores dag 7'!C108</f>
        <v>3</v>
      </c>
      <c r="I17" s="63">
        <f>'scores dag 7'!C93</f>
        <v>0</v>
      </c>
      <c r="J17" s="63">
        <f>'scores dag 7'!C123</f>
        <v>3</v>
      </c>
    </row>
    <row r="18" spans="1:10" ht="12.75">
      <c r="A18" s="61" t="s">
        <v>11</v>
      </c>
      <c r="B18" s="62">
        <v>2</v>
      </c>
      <c r="C18" s="63">
        <f>'scores dag 7'!D18</f>
        <v>0</v>
      </c>
      <c r="D18" s="63">
        <f>'scores dag 7'!D33</f>
        <v>3</v>
      </c>
      <c r="E18" s="63">
        <f>'scores dag 7'!D48</f>
        <v>0</v>
      </c>
      <c r="F18" s="63">
        <f>'scores dag 7'!D63</f>
        <v>3</v>
      </c>
      <c r="G18" s="63">
        <f>'scores dag 7'!D78</f>
        <v>0</v>
      </c>
      <c r="H18" s="63">
        <f>'scores dag 7'!D108</f>
        <v>3</v>
      </c>
      <c r="I18" s="63">
        <f>'scores dag 7'!D93</f>
        <v>3</v>
      </c>
      <c r="J18" s="63">
        <f>'scores dag 7'!D123</f>
        <v>0</v>
      </c>
    </row>
    <row r="19" spans="1:10" ht="12.75">
      <c r="A19" s="61" t="s">
        <v>11</v>
      </c>
      <c r="B19" s="62">
        <v>3</v>
      </c>
      <c r="C19" s="63">
        <f>'scores dag 7'!E18</f>
        <v>0</v>
      </c>
      <c r="D19" s="63">
        <f>'scores dag 7'!E33</f>
        <v>0</v>
      </c>
      <c r="E19" s="63">
        <f>'scores dag 7'!E48</f>
        <v>3</v>
      </c>
      <c r="F19" s="63">
        <f>'scores dag 7'!E63</f>
        <v>3</v>
      </c>
      <c r="G19" s="63">
        <f>'scores dag 7'!E78</f>
        <v>0</v>
      </c>
      <c r="H19" s="63">
        <f>'scores dag 7'!E108</f>
        <v>3</v>
      </c>
      <c r="I19" s="63">
        <f>'scores dag 7'!E93</f>
        <v>0</v>
      </c>
      <c r="J19" s="63">
        <f>'scores dag 7'!E123</f>
        <v>3</v>
      </c>
    </row>
    <row r="20" spans="1:10" ht="12.75">
      <c r="A20" s="61" t="s">
        <v>11</v>
      </c>
      <c r="B20" s="62">
        <v>4</v>
      </c>
      <c r="C20" s="63">
        <f>'scores dag 7'!F18</f>
        <v>0</v>
      </c>
      <c r="D20" s="63">
        <f>'scores dag 7'!F33</f>
        <v>3</v>
      </c>
      <c r="E20" s="63">
        <f>'scores dag 7'!F48</f>
        <v>0</v>
      </c>
      <c r="F20" s="63">
        <f>'scores dag 7'!F63</f>
        <v>3</v>
      </c>
      <c r="G20" s="63">
        <f>'scores dag 7'!F78</f>
        <v>0</v>
      </c>
      <c r="H20" s="63">
        <f>'scores dag 7'!F108</f>
        <v>0</v>
      </c>
      <c r="I20" s="63">
        <f>'scores dag 7'!F93</f>
        <v>3</v>
      </c>
      <c r="J20" s="63">
        <f>'scores dag 7'!F123</f>
        <v>3</v>
      </c>
    </row>
    <row r="21" spans="1:10" ht="12.75">
      <c r="A21" s="61" t="s">
        <v>11</v>
      </c>
      <c r="B21" s="62">
        <v>5</v>
      </c>
      <c r="C21" s="63">
        <f>'scores dag 7'!G18</f>
        <v>0</v>
      </c>
      <c r="D21" s="63">
        <f>'scores dag 7'!G33</f>
        <v>0</v>
      </c>
      <c r="E21" s="63">
        <f>'scores dag 7'!G48</f>
        <v>3</v>
      </c>
      <c r="F21" s="63">
        <f>'scores dag 7'!G63</f>
        <v>3</v>
      </c>
      <c r="G21" s="63">
        <f>'scores dag 7'!G78</f>
        <v>0</v>
      </c>
      <c r="H21" s="63">
        <f>'scores dag 7'!G108</f>
        <v>3</v>
      </c>
      <c r="I21" s="63">
        <f>'scores dag 7'!G93</f>
        <v>0</v>
      </c>
      <c r="J21" s="63">
        <f>'scores dag 7'!G123</f>
        <v>3</v>
      </c>
    </row>
    <row r="22" spans="1:10" ht="12.75">
      <c r="A22" s="61" t="s">
        <v>11</v>
      </c>
      <c r="B22" s="62">
        <v>6</v>
      </c>
      <c r="C22" s="63">
        <f>'scores dag 7'!H18</f>
        <v>0</v>
      </c>
      <c r="D22" s="63">
        <f>'scores dag 7'!H33</f>
        <v>0</v>
      </c>
      <c r="E22" s="63">
        <f>'scores dag 7'!H48</f>
        <v>3</v>
      </c>
      <c r="F22" s="63">
        <f>'scores dag 7'!H63</f>
        <v>3</v>
      </c>
      <c r="G22" s="63">
        <f>'scores dag 7'!H78</f>
        <v>0</v>
      </c>
      <c r="H22" s="63">
        <f>'scores dag 7'!H108</f>
        <v>3</v>
      </c>
      <c r="I22" s="63">
        <f>'scores dag 7'!H93</f>
        <v>0</v>
      </c>
      <c r="J22" s="63">
        <f>'scores dag 7'!H123</f>
        <v>3</v>
      </c>
    </row>
    <row r="23" spans="1:10" ht="12.75">
      <c r="A23" s="61"/>
      <c r="B23" s="62"/>
      <c r="C23" s="65"/>
      <c r="D23" s="65"/>
      <c r="E23" s="65"/>
      <c r="F23" s="65"/>
      <c r="G23" s="65"/>
      <c r="H23" s="65"/>
      <c r="I23" s="65"/>
      <c r="J23" s="65"/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 s="61" t="s">
        <v>5</v>
      </c>
      <c r="B25" s="62"/>
      <c r="C25" s="65">
        <f>SUM(C16:C24)</f>
        <v>0</v>
      </c>
      <c r="D25" s="65">
        <f aca="true" t="shared" si="2" ref="D25:J25">SUM(D16:D24)</f>
        <v>6</v>
      </c>
      <c r="E25" s="65">
        <f t="shared" si="2"/>
        <v>12</v>
      </c>
      <c r="F25" s="65">
        <f t="shared" si="2"/>
        <v>18</v>
      </c>
      <c r="G25" s="65">
        <f t="shared" si="2"/>
        <v>0</v>
      </c>
      <c r="H25" s="65">
        <f>SUM(H16:H24)</f>
        <v>15</v>
      </c>
      <c r="I25" s="65">
        <f>SUM(I16:I24)</f>
        <v>6</v>
      </c>
      <c r="J25" s="65">
        <f t="shared" si="2"/>
        <v>15</v>
      </c>
    </row>
    <row r="26" spans="1:10" ht="12.75">
      <c r="A26" s="61"/>
      <c r="B26" s="62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1" t="s">
        <v>6</v>
      </c>
      <c r="B27" s="62"/>
      <c r="C27" s="71">
        <f>'Uitslag en stand tm dag 6'!C29</f>
        <v>88</v>
      </c>
      <c r="D27" s="71">
        <f>'Uitslag en stand tm dag 6'!D29</f>
        <v>101</v>
      </c>
      <c r="E27" s="71">
        <f>'Uitslag en stand tm dag 6'!E29</f>
        <v>88</v>
      </c>
      <c r="F27" s="71">
        <f>'Uitslag en stand tm dag 6'!F29</f>
        <v>80</v>
      </c>
      <c r="G27" s="71">
        <f>'Uitslag en stand tm dag 6'!G29</f>
        <v>32</v>
      </c>
      <c r="H27" s="71">
        <f>'Uitslag en stand tm dag 6'!H29</f>
        <v>61</v>
      </c>
      <c r="I27" s="71">
        <f>'Uitslag en stand tm dag 6'!I29</f>
        <v>51</v>
      </c>
      <c r="J27" s="71">
        <f>'Uitslag en stand tm dag 6'!J29</f>
        <v>51</v>
      </c>
    </row>
    <row r="28" spans="1:10" ht="12.75">
      <c r="A28" s="61" t="s">
        <v>119</v>
      </c>
      <c r="B28" s="62"/>
      <c r="C28" s="65">
        <f>IF(C12=0,"",RANK(C12,$C$12:$F$12,4))</f>
        <v>1</v>
      </c>
      <c r="D28" s="65">
        <f>IF(D12=0,"",RANK(D12,$C$12:$F$12,4))</f>
        <v>2</v>
      </c>
      <c r="E28" s="65">
        <f>IF(E12=0,"",RANK(E12,$C$12:$F$12,4))</f>
        <v>4</v>
      </c>
      <c r="F28" s="65">
        <f>IF(F12=0,"",RANK(F12,$C$12:$F$12,4))</f>
        <v>3</v>
      </c>
      <c r="G28" s="65">
        <v>-9</v>
      </c>
      <c r="H28" s="65">
        <f>IF(H12=0,"",RANK(H12,$G$12:$J$12,4))</f>
        <v>4</v>
      </c>
      <c r="I28" s="65">
        <f>IF(I12=0,"",RANK(I12,$G$12:$J$12,4))</f>
        <v>2</v>
      </c>
      <c r="J28" s="65">
        <f>IF(J12=0,"",RANK(J12,$G$12:$J$12,4))</f>
        <v>3</v>
      </c>
    </row>
    <row r="29" spans="1:11" s="77" customFormat="1" ht="12.75">
      <c r="A29" s="73" t="s">
        <v>7</v>
      </c>
      <c r="B29" s="74"/>
      <c r="C29" s="81">
        <f>SUM(C25:C28)</f>
        <v>89</v>
      </c>
      <c r="D29" s="81">
        <f aca="true" t="shared" si="3" ref="D29:J29">SUM(D25:D28)</f>
        <v>109</v>
      </c>
      <c r="E29" s="81">
        <f t="shared" si="3"/>
        <v>104</v>
      </c>
      <c r="F29" s="81">
        <f t="shared" si="3"/>
        <v>101</v>
      </c>
      <c r="G29" s="81">
        <f t="shared" si="3"/>
        <v>23</v>
      </c>
      <c r="H29" s="81">
        <f t="shared" si="3"/>
        <v>80</v>
      </c>
      <c r="I29" s="81">
        <f t="shared" si="3"/>
        <v>59</v>
      </c>
      <c r="J29" s="81">
        <f t="shared" si="3"/>
        <v>69</v>
      </c>
      <c r="K29" s="78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1" t="s">
        <v>8</v>
      </c>
      <c r="B31" s="62"/>
      <c r="C31" s="70">
        <f>'Uitslag en stand tm dag 6'!C32</f>
        <v>3</v>
      </c>
      <c r="D31" s="70">
        <f>'Uitslag en stand tm dag 6'!D32</f>
        <v>1</v>
      </c>
      <c r="E31" s="70">
        <f>'Uitslag en stand tm dag 6'!E32</f>
        <v>2</v>
      </c>
      <c r="F31" s="70">
        <f>'Uitslag en stand tm dag 6'!F32</f>
        <v>4</v>
      </c>
      <c r="G31" s="70">
        <f>'Uitslag en stand tm dag 6'!G32</f>
        <v>8</v>
      </c>
      <c r="H31" s="70">
        <f>'Uitslag en stand tm dag 6'!H32</f>
        <v>5</v>
      </c>
      <c r="I31" s="70">
        <f>'Uitslag en stand tm dag 6'!I32</f>
        <v>6</v>
      </c>
      <c r="J31" s="70">
        <f>'Uitslag en stand tm dag 6'!J32</f>
        <v>7</v>
      </c>
    </row>
    <row r="32" spans="1:11" s="77" customFormat="1" ht="12.75">
      <c r="A32" s="73" t="s">
        <v>9</v>
      </c>
      <c r="B32" s="74"/>
      <c r="C32" s="79">
        <f aca="true" t="shared" si="4" ref="C32:J32">RANK(C29,$C$29:$J$29)</f>
        <v>4</v>
      </c>
      <c r="D32" s="79">
        <f t="shared" si="4"/>
        <v>1</v>
      </c>
      <c r="E32" s="79">
        <f t="shared" si="4"/>
        <v>2</v>
      </c>
      <c r="F32" s="79">
        <f t="shared" si="4"/>
        <v>3</v>
      </c>
      <c r="G32" s="79">
        <f t="shared" si="4"/>
        <v>8</v>
      </c>
      <c r="H32" s="79">
        <f t="shared" si="4"/>
        <v>5</v>
      </c>
      <c r="I32" s="79">
        <f t="shared" si="4"/>
        <v>7</v>
      </c>
      <c r="J32" s="79">
        <f t="shared" si="4"/>
        <v>6</v>
      </c>
      <c r="K32" s="78"/>
    </row>
    <row r="34" ht="12.75">
      <c r="A34" s="16" t="s">
        <v>45</v>
      </c>
    </row>
    <row r="35" ht="12.75">
      <c r="A35" s="15" t="s">
        <v>46</v>
      </c>
    </row>
  </sheetData>
  <mergeCells count="1">
    <mergeCell ref="A1:J1"/>
  </mergeCells>
  <conditionalFormatting sqref="C32:J32">
    <cfRule type="cellIs" priority="1" dxfId="0" operator="between" stopIfTrue="1">
      <formula>1</formula>
      <formula>4</formula>
    </cfRule>
    <cfRule type="cellIs" priority="2" dxfId="1" operator="between" stopIfTrue="1">
      <formula>5</formula>
      <formula>8</formula>
    </cfRule>
  </conditionalFormatting>
  <printOptions gridLines="1"/>
  <pageMargins left="0.3937007874015748" right="0.43307086614173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&amp;C&amp;"Arial,Vet"&amp;16 7e speeldag nationale league (1e play - offs) eredivisie 
10 april 2005 te Rijswijk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3" topLeftCell="BM10" activePane="bottomLeft" state="frozen"/>
      <selection pane="topLeft" activeCell="D46" sqref="D46"/>
      <selection pane="bottomLeft" activeCell="G30" sqref="G30"/>
    </sheetView>
  </sheetViews>
  <sheetFormatPr defaultColWidth="9.140625" defaultRowHeight="12.75"/>
  <cols>
    <col min="1" max="1" width="19.00390625" style="0" bestFit="1" customWidth="1"/>
    <col min="2" max="2" width="10.00390625" style="1" bestFit="1" customWidth="1"/>
    <col min="3" max="10" width="10.57421875" style="0" bestFit="1" customWidth="1"/>
    <col min="11" max="11" width="9.140625" style="18" customWidth="1"/>
  </cols>
  <sheetData>
    <row r="1" spans="1:11" ht="12.75">
      <c r="A1" s="103" t="s">
        <v>128</v>
      </c>
      <c r="B1" s="104"/>
      <c r="C1" s="104"/>
      <c r="D1" s="104"/>
      <c r="E1" s="104"/>
      <c r="F1" s="104"/>
      <c r="G1" s="104"/>
      <c r="H1" s="104"/>
      <c r="I1" s="104"/>
      <c r="J1" s="105"/>
      <c r="K1" s="9"/>
    </row>
    <row r="2" spans="2:11" s="8" customFormat="1" ht="66.75" customHeight="1">
      <c r="B2" s="11" t="s">
        <v>1</v>
      </c>
      <c r="C2" s="10" t="s">
        <v>113</v>
      </c>
      <c r="D2" s="10" t="s">
        <v>0</v>
      </c>
      <c r="E2" s="25" t="s">
        <v>120</v>
      </c>
      <c r="F2" s="25" t="s">
        <v>52</v>
      </c>
      <c r="G2" s="25" t="s">
        <v>115</v>
      </c>
      <c r="H2" s="25" t="s">
        <v>51</v>
      </c>
      <c r="I2" s="25" t="s">
        <v>58</v>
      </c>
      <c r="J2" s="25" t="s">
        <v>117</v>
      </c>
      <c r="K2" s="17"/>
    </row>
    <row r="3" spans="1:10" ht="12.75">
      <c r="A3" s="60" t="s">
        <v>12</v>
      </c>
      <c r="C3" s="60">
        <v>2</v>
      </c>
      <c r="D3" s="60">
        <v>3</v>
      </c>
      <c r="E3" s="60">
        <v>5</v>
      </c>
      <c r="F3" s="60">
        <v>7</v>
      </c>
      <c r="G3" s="60">
        <v>13</v>
      </c>
      <c r="H3" s="60">
        <v>48</v>
      </c>
      <c r="I3" s="60">
        <v>114</v>
      </c>
      <c r="J3" s="60">
        <v>121</v>
      </c>
    </row>
    <row r="4" spans="1:10" ht="12.75">
      <c r="A4" s="61" t="s">
        <v>10</v>
      </c>
      <c r="B4" s="62">
        <v>1</v>
      </c>
      <c r="C4" s="63">
        <f>'scores dag 8'!C16</f>
        <v>997</v>
      </c>
      <c r="D4" s="63">
        <f>'scores dag 8'!C31</f>
        <v>933</v>
      </c>
      <c r="E4" s="63">
        <f>'scores dag 8'!C46</f>
        <v>1006</v>
      </c>
      <c r="F4" s="63">
        <f>'scores dag 8'!C61</f>
        <v>975</v>
      </c>
      <c r="G4" s="63">
        <f>'scores dag 8'!C76</f>
        <v>0</v>
      </c>
      <c r="H4" s="63">
        <f>'scores dag 8'!C106</f>
        <v>1033</v>
      </c>
      <c r="I4" s="63">
        <f>'scores dag 8'!C91</f>
        <v>1047</v>
      </c>
      <c r="J4" s="63">
        <f>'scores dag 8'!C121</f>
        <v>863</v>
      </c>
    </row>
    <row r="5" spans="1:10" ht="12.75">
      <c r="A5" s="61" t="s">
        <v>10</v>
      </c>
      <c r="B5" s="62">
        <v>2</v>
      </c>
      <c r="C5" s="63">
        <f>'scores dag 8'!D16</f>
        <v>975</v>
      </c>
      <c r="D5" s="63">
        <f>'scores dag 8'!D31</f>
        <v>992</v>
      </c>
      <c r="E5" s="63">
        <f>'scores dag 8'!D46</f>
        <v>1008</v>
      </c>
      <c r="F5" s="63">
        <f>'scores dag 8'!D61</f>
        <v>1031</v>
      </c>
      <c r="G5" s="63">
        <f>'scores dag 8'!D76</f>
        <v>0</v>
      </c>
      <c r="H5" s="63">
        <f>'scores dag 8'!D106</f>
        <v>968</v>
      </c>
      <c r="I5" s="63">
        <f>'scores dag 8'!D91</f>
        <v>841</v>
      </c>
      <c r="J5" s="63">
        <f>'scores dag 8'!D121</f>
        <v>999</v>
      </c>
    </row>
    <row r="6" spans="1:10" ht="12.75">
      <c r="A6" s="61" t="s">
        <v>10</v>
      </c>
      <c r="B6" s="62">
        <v>3</v>
      </c>
      <c r="C6" s="63">
        <f>'scores dag 8'!E16</f>
        <v>880</v>
      </c>
      <c r="D6" s="63">
        <f>'scores dag 8'!E31</f>
        <v>1068</v>
      </c>
      <c r="E6" s="63">
        <f>'scores dag 8'!E46</f>
        <v>981</v>
      </c>
      <c r="F6" s="63">
        <f>'scores dag 8'!E61</f>
        <v>960</v>
      </c>
      <c r="G6" s="63">
        <f>'scores dag 8'!E76</f>
        <v>0</v>
      </c>
      <c r="H6" s="63">
        <f>'scores dag 8'!E106</f>
        <v>901</v>
      </c>
      <c r="I6" s="63">
        <f>'scores dag 8'!E91</f>
        <v>963</v>
      </c>
      <c r="J6" s="63">
        <f>'scores dag 8'!E121</f>
        <v>987</v>
      </c>
    </row>
    <row r="7" spans="1:10" ht="12.75">
      <c r="A7" s="61" t="s">
        <v>10</v>
      </c>
      <c r="B7" s="62">
        <v>4</v>
      </c>
      <c r="C7" s="63">
        <f>'scores dag 8'!F16</f>
        <v>968</v>
      </c>
      <c r="D7" s="63">
        <f>'scores dag 8'!F31</f>
        <v>1021</v>
      </c>
      <c r="E7" s="63">
        <f>'scores dag 8'!F46</f>
        <v>911</v>
      </c>
      <c r="F7" s="63">
        <f>'scores dag 8'!F61</f>
        <v>940</v>
      </c>
      <c r="G7" s="63">
        <f>'scores dag 8'!F76</f>
        <v>0</v>
      </c>
      <c r="H7" s="63">
        <f>'scores dag 8'!F106</f>
        <v>937</v>
      </c>
      <c r="I7" s="63">
        <f>'scores dag 8'!F91</f>
        <v>941</v>
      </c>
      <c r="J7" s="63">
        <f>'scores dag 8'!F121</f>
        <v>1027</v>
      </c>
    </row>
    <row r="8" spans="1:10" ht="12.75">
      <c r="A8" s="61" t="s">
        <v>10</v>
      </c>
      <c r="B8" s="62">
        <v>5</v>
      </c>
      <c r="C8" s="63">
        <f>'scores dag 8'!G16</f>
        <v>941</v>
      </c>
      <c r="D8" s="63">
        <f>'scores dag 8'!G31</f>
        <v>1075</v>
      </c>
      <c r="E8" s="63">
        <f>'scores dag 8'!G46</f>
        <v>948</v>
      </c>
      <c r="F8" s="63">
        <f>'scores dag 8'!G61</f>
        <v>1067</v>
      </c>
      <c r="G8" s="63">
        <f>'scores dag 8'!G76</f>
        <v>0</v>
      </c>
      <c r="H8" s="63">
        <f>'scores dag 8'!G106</f>
        <v>936</v>
      </c>
      <c r="I8" s="63">
        <f>'scores dag 8'!G91</f>
        <v>964</v>
      </c>
      <c r="J8" s="63">
        <f>'scores dag 8'!G121</f>
        <v>941</v>
      </c>
    </row>
    <row r="9" spans="1:10" ht="12.75">
      <c r="A9" s="61" t="s">
        <v>10</v>
      </c>
      <c r="B9" s="62">
        <v>6</v>
      </c>
      <c r="C9" s="63">
        <f>'scores dag 8'!H16</f>
        <v>988</v>
      </c>
      <c r="D9" s="63">
        <f>'scores dag 8'!H31</f>
        <v>964</v>
      </c>
      <c r="E9" s="63">
        <f>'scores dag 8'!H46</f>
        <v>1016</v>
      </c>
      <c r="F9" s="63">
        <f>'scores dag 8'!H61</f>
        <v>933</v>
      </c>
      <c r="G9" s="63">
        <f>'scores dag 8'!H76</f>
        <v>0</v>
      </c>
      <c r="H9" s="63">
        <f>'scores dag 8'!H106</f>
        <v>1039</v>
      </c>
      <c r="I9" s="63">
        <f>'scores dag 8'!H91</f>
        <v>911</v>
      </c>
      <c r="J9" s="63">
        <f>'scores dag 8'!H121</f>
        <v>884</v>
      </c>
    </row>
    <row r="10" spans="1:10" ht="12.75">
      <c r="A10" s="61"/>
      <c r="B10" s="62"/>
      <c r="C10" s="63"/>
      <c r="D10" s="63"/>
      <c r="E10" s="63"/>
      <c r="F10" s="63"/>
      <c r="G10" s="63"/>
      <c r="H10" s="63"/>
      <c r="I10" s="63"/>
      <c r="J10" s="63"/>
    </row>
    <row r="11" spans="1:10" ht="12.75">
      <c r="A11" s="61"/>
      <c r="B11" s="62"/>
      <c r="C11" s="63"/>
      <c r="D11" s="63"/>
      <c r="E11" s="63"/>
      <c r="F11" s="63"/>
      <c r="G11" s="63"/>
      <c r="H11" s="63"/>
      <c r="I11" s="63"/>
      <c r="J11" s="63"/>
    </row>
    <row r="12" spans="1:11" s="77" customFormat="1" ht="12.75">
      <c r="A12" s="73" t="s">
        <v>4</v>
      </c>
      <c r="B12" s="74"/>
      <c r="C12" s="75">
        <f>SUM(C4:C11)</f>
        <v>5749</v>
      </c>
      <c r="D12" s="75">
        <f aca="true" t="shared" si="0" ref="D12:J12">SUM(D4:D11)</f>
        <v>6053</v>
      </c>
      <c r="E12" s="75">
        <f t="shared" si="0"/>
        <v>5870</v>
      </c>
      <c r="F12" s="75">
        <f t="shared" si="0"/>
        <v>5906</v>
      </c>
      <c r="G12" s="75">
        <f t="shared" si="0"/>
        <v>0</v>
      </c>
      <c r="H12" s="75">
        <f>SUM(H4:H11)</f>
        <v>5814</v>
      </c>
      <c r="I12" s="75">
        <f>SUM(I4:I11)</f>
        <v>5667</v>
      </c>
      <c r="J12" s="75">
        <f t="shared" si="0"/>
        <v>5701</v>
      </c>
      <c r="K12" s="78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1" t="s">
        <v>2</v>
      </c>
      <c r="B14" s="62"/>
      <c r="C14" s="64">
        <f>'Uitslag en stand tm dag 7'!C15</f>
        <v>48571</v>
      </c>
      <c r="D14" s="64">
        <f>'Uitslag en stand tm dag 7'!D15</f>
        <v>48859</v>
      </c>
      <c r="E14" s="64">
        <f>'Uitslag en stand tm dag 7'!E15</f>
        <v>49407</v>
      </c>
      <c r="F14" s="64">
        <f>'Uitslag en stand tm dag 7'!F15</f>
        <v>48977</v>
      </c>
      <c r="G14" s="64">
        <f>'Uitslag en stand tm dag 7'!G15</f>
        <v>40589</v>
      </c>
      <c r="H14" s="64">
        <f>'Uitslag en stand tm dag 7'!H15</f>
        <v>47888</v>
      </c>
      <c r="I14" s="64">
        <f>'Uitslag en stand tm dag 7'!I15</f>
        <v>47132</v>
      </c>
      <c r="J14" s="64">
        <f>'Uitslag en stand tm dag 7'!J15</f>
        <v>47134</v>
      </c>
    </row>
    <row r="15" spans="1:11" s="77" customFormat="1" ht="12.75">
      <c r="A15" s="73" t="s">
        <v>3</v>
      </c>
      <c r="B15" s="74"/>
      <c r="C15" s="75">
        <f>SUM(C12:C14)</f>
        <v>54320</v>
      </c>
      <c r="D15" s="75">
        <f aca="true" t="shared" si="1" ref="D15:J15">SUM(D12:D14)</f>
        <v>54912</v>
      </c>
      <c r="E15" s="75">
        <f t="shared" si="1"/>
        <v>55277</v>
      </c>
      <c r="F15" s="75">
        <f t="shared" si="1"/>
        <v>54883</v>
      </c>
      <c r="G15" s="75">
        <f t="shared" si="1"/>
        <v>40589</v>
      </c>
      <c r="H15" s="75">
        <f t="shared" si="1"/>
        <v>53702</v>
      </c>
      <c r="I15" s="75">
        <f t="shared" si="1"/>
        <v>52799</v>
      </c>
      <c r="J15" s="75">
        <f t="shared" si="1"/>
        <v>52835</v>
      </c>
      <c r="K15" s="78"/>
    </row>
    <row r="16" spans="1:10" ht="12.75">
      <c r="A16" s="61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2.75">
      <c r="A17" s="61" t="s">
        <v>11</v>
      </c>
      <c r="B17" s="62">
        <v>1</v>
      </c>
      <c r="C17" s="63">
        <f>'scores dag 8'!C18</f>
        <v>0</v>
      </c>
      <c r="D17" s="63">
        <f>'scores dag 8'!C33</f>
        <v>0</v>
      </c>
      <c r="E17" s="63">
        <f>'scores dag 8'!C48</f>
        <v>3</v>
      </c>
      <c r="F17" s="63">
        <f>'scores dag 8'!C63</f>
        <v>3</v>
      </c>
      <c r="G17" s="63">
        <f>'scores dag 8'!C78</f>
        <v>0</v>
      </c>
      <c r="H17" s="63">
        <f>'scores dag 8'!C108</f>
        <v>3</v>
      </c>
      <c r="I17" s="63">
        <f>'scores dag 8'!C93</f>
        <v>3</v>
      </c>
      <c r="J17" s="63">
        <f>'scores dag 8'!C123</f>
        <v>0</v>
      </c>
    </row>
    <row r="18" spans="1:10" ht="12.75">
      <c r="A18" s="61" t="s">
        <v>11</v>
      </c>
      <c r="B18" s="62">
        <v>2</v>
      </c>
      <c r="C18" s="63">
        <f>'scores dag 8'!D18</f>
        <v>0</v>
      </c>
      <c r="D18" s="63">
        <f>'scores dag 8'!D33</f>
        <v>3</v>
      </c>
      <c r="E18" s="63">
        <f>'scores dag 8'!D48</f>
        <v>0</v>
      </c>
      <c r="F18" s="63">
        <f>'scores dag 8'!D63</f>
        <v>3</v>
      </c>
      <c r="G18" s="63">
        <f>'scores dag 8'!D78</f>
        <v>0</v>
      </c>
      <c r="H18" s="63">
        <f>'scores dag 8'!D108</f>
        <v>0</v>
      </c>
      <c r="I18" s="63">
        <f>'scores dag 8'!D93</f>
        <v>3</v>
      </c>
      <c r="J18" s="63">
        <f>'scores dag 8'!D123</f>
        <v>3</v>
      </c>
    </row>
    <row r="19" spans="1:10" ht="12.75">
      <c r="A19" s="61" t="s">
        <v>11</v>
      </c>
      <c r="B19" s="62">
        <v>3</v>
      </c>
      <c r="C19" s="63">
        <f>'scores dag 8'!E18</f>
        <v>0</v>
      </c>
      <c r="D19" s="63">
        <f>'scores dag 8'!E33</f>
        <v>3</v>
      </c>
      <c r="E19" s="63">
        <f>'scores dag 8'!E48</f>
        <v>0</v>
      </c>
      <c r="F19" s="63">
        <f>'scores dag 8'!E63</f>
        <v>3</v>
      </c>
      <c r="G19" s="63">
        <f>'scores dag 8'!E78</f>
        <v>0</v>
      </c>
      <c r="H19" s="63">
        <f>'scores dag 8'!E108</f>
        <v>0</v>
      </c>
      <c r="I19" s="63">
        <f>'scores dag 8'!E93</f>
        <v>3</v>
      </c>
      <c r="J19" s="63">
        <f>'scores dag 8'!E123</f>
        <v>3</v>
      </c>
    </row>
    <row r="20" spans="1:10" ht="12.75">
      <c r="A20" s="61" t="s">
        <v>11</v>
      </c>
      <c r="B20" s="62">
        <v>4</v>
      </c>
      <c r="C20" s="63">
        <f>'scores dag 8'!F18</f>
        <v>0</v>
      </c>
      <c r="D20" s="63">
        <f>'scores dag 8'!F33</f>
        <v>3</v>
      </c>
      <c r="E20" s="63">
        <f>'scores dag 8'!F48</f>
        <v>0</v>
      </c>
      <c r="F20" s="63">
        <f>'scores dag 8'!F63</f>
        <v>3</v>
      </c>
      <c r="G20" s="63">
        <f>'scores dag 8'!F78</f>
        <v>0</v>
      </c>
      <c r="H20" s="63">
        <f>'scores dag 8'!F108</f>
        <v>0</v>
      </c>
      <c r="I20" s="63">
        <f>'scores dag 8'!F93</f>
        <v>3</v>
      </c>
      <c r="J20" s="63">
        <f>'scores dag 8'!F123</f>
        <v>3</v>
      </c>
    </row>
    <row r="21" spans="1:10" ht="12.75">
      <c r="A21" s="61" t="s">
        <v>11</v>
      </c>
      <c r="B21" s="62">
        <v>5</v>
      </c>
      <c r="C21" s="63">
        <f>'scores dag 8'!G18</f>
        <v>0</v>
      </c>
      <c r="D21" s="63">
        <f>'scores dag 8'!G33</f>
        <v>3</v>
      </c>
      <c r="E21" s="63">
        <f>'scores dag 8'!G48</f>
        <v>3</v>
      </c>
      <c r="F21" s="63">
        <f>'scores dag 8'!G63</f>
        <v>0</v>
      </c>
      <c r="G21" s="63">
        <f>'scores dag 8'!G78</f>
        <v>0</v>
      </c>
      <c r="H21" s="63">
        <f>'scores dag 8'!G108</f>
        <v>0</v>
      </c>
      <c r="I21" s="63">
        <f>'scores dag 8'!G93</f>
        <v>3</v>
      </c>
      <c r="J21" s="63">
        <f>'scores dag 8'!G123</f>
        <v>3</v>
      </c>
    </row>
    <row r="22" spans="1:10" ht="12.75">
      <c r="A22" s="61" t="s">
        <v>11</v>
      </c>
      <c r="B22" s="62">
        <v>6</v>
      </c>
      <c r="C22" s="63">
        <f>'scores dag 8'!H18</f>
        <v>3</v>
      </c>
      <c r="D22" s="63">
        <f>'scores dag 8'!H33</f>
        <v>0</v>
      </c>
      <c r="E22" s="63">
        <f>'scores dag 8'!H48</f>
        <v>3</v>
      </c>
      <c r="F22" s="63">
        <f>'scores dag 8'!H63</f>
        <v>0</v>
      </c>
      <c r="G22" s="63">
        <f>'scores dag 8'!H78</f>
        <v>0</v>
      </c>
      <c r="H22" s="63">
        <f>'scores dag 8'!H108</f>
        <v>3</v>
      </c>
      <c r="I22" s="63">
        <f>'scores dag 8'!H93</f>
        <v>3</v>
      </c>
      <c r="J22" s="63">
        <f>'scores dag 8'!H123</f>
        <v>0</v>
      </c>
    </row>
    <row r="23" spans="1:10" ht="12.75">
      <c r="A23" s="61"/>
      <c r="B23" s="62"/>
      <c r="C23" s="65"/>
      <c r="D23" s="65"/>
      <c r="E23" s="65"/>
      <c r="F23" s="65"/>
      <c r="G23" s="65"/>
      <c r="H23" s="65"/>
      <c r="I23" s="65"/>
      <c r="J23" s="65"/>
    </row>
    <row r="24" spans="1:10" ht="12.75">
      <c r="A24" s="61"/>
      <c r="B24" s="62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 s="61" t="s">
        <v>5</v>
      </c>
      <c r="B25" s="62"/>
      <c r="C25" s="65">
        <f>SUM(C16:C24)</f>
        <v>3</v>
      </c>
      <c r="D25" s="65">
        <f aca="true" t="shared" si="2" ref="D25:J25">SUM(D16:D24)</f>
        <v>12</v>
      </c>
      <c r="E25" s="65">
        <f t="shared" si="2"/>
        <v>9</v>
      </c>
      <c r="F25" s="65">
        <f t="shared" si="2"/>
        <v>12</v>
      </c>
      <c r="G25" s="65">
        <f t="shared" si="2"/>
        <v>0</v>
      </c>
      <c r="H25" s="65">
        <f>SUM(H16:H24)</f>
        <v>6</v>
      </c>
      <c r="I25" s="65">
        <f>SUM(I16:I24)</f>
        <v>18</v>
      </c>
      <c r="J25" s="65">
        <f t="shared" si="2"/>
        <v>12</v>
      </c>
    </row>
    <row r="26" spans="1:10" ht="12.75">
      <c r="A26" s="61"/>
      <c r="B26" s="62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1" t="s">
        <v>6</v>
      </c>
      <c r="B27" s="62"/>
      <c r="C27" s="71">
        <f>'Uitslag en stand tm dag 7'!C29</f>
        <v>89</v>
      </c>
      <c r="D27" s="71">
        <f>'Uitslag en stand tm dag 7'!D29</f>
        <v>109</v>
      </c>
      <c r="E27" s="71">
        <f>'Uitslag en stand tm dag 7'!E29</f>
        <v>104</v>
      </c>
      <c r="F27" s="71">
        <f>'Uitslag en stand tm dag 7'!F29</f>
        <v>101</v>
      </c>
      <c r="G27" s="71">
        <f>'Uitslag en stand tm dag 7'!G29</f>
        <v>23</v>
      </c>
      <c r="H27" s="71">
        <f>'Uitslag en stand tm dag 7'!H29</f>
        <v>80</v>
      </c>
      <c r="I27" s="71">
        <f>'Uitslag en stand tm dag 7'!I29</f>
        <v>59</v>
      </c>
      <c r="J27" s="71">
        <f>'Uitslag en stand tm dag 7'!J29</f>
        <v>69</v>
      </c>
    </row>
    <row r="28" spans="1:10" ht="12.75">
      <c r="A28" s="61" t="s">
        <v>119</v>
      </c>
      <c r="B28" s="62"/>
      <c r="C28" s="65">
        <f>IF(C12=0,"",RANK(C12,$C$12:$F$12,4))</f>
        <v>1</v>
      </c>
      <c r="D28" s="65">
        <f>IF(D12=0,"",RANK(D12,$C$12:$F$12,4))</f>
        <v>4</v>
      </c>
      <c r="E28" s="65">
        <f>IF(E12=0,"",RANK(E12,$C$12:$F$12,4))</f>
        <v>2</v>
      </c>
      <c r="F28" s="65">
        <f>IF(F12=0,"",RANK(F12,$C$12:$F$12,4))</f>
        <v>3</v>
      </c>
      <c r="G28" s="65">
        <v>-9</v>
      </c>
      <c r="H28" s="65">
        <f>IF(H12=0,"",RANK(H12,$G$12:$J$12,4))</f>
        <v>4</v>
      </c>
      <c r="I28" s="65">
        <f>IF(I12=0,"",RANK(I12,$G$12:$J$12,4))</f>
        <v>2</v>
      </c>
      <c r="J28" s="65">
        <f>IF(J12=0,"",RANK(J12,$G$12:$J$12,4))</f>
        <v>3</v>
      </c>
    </row>
    <row r="29" spans="1:11" s="77" customFormat="1" ht="12.75">
      <c r="A29" s="73" t="s">
        <v>7</v>
      </c>
      <c r="B29" s="74"/>
      <c r="C29" s="81">
        <f>SUM(C25:C28)</f>
        <v>93</v>
      </c>
      <c r="D29" s="81">
        <f aca="true" t="shared" si="3" ref="D29:J29">SUM(D25:D28)</f>
        <v>125</v>
      </c>
      <c r="E29" s="81">
        <f t="shared" si="3"/>
        <v>115</v>
      </c>
      <c r="F29" s="81">
        <f t="shared" si="3"/>
        <v>116</v>
      </c>
      <c r="G29" s="81">
        <f t="shared" si="3"/>
        <v>14</v>
      </c>
      <c r="H29" s="81">
        <f t="shared" si="3"/>
        <v>90</v>
      </c>
      <c r="I29" s="81">
        <f t="shared" si="3"/>
        <v>79</v>
      </c>
      <c r="J29" s="81">
        <f t="shared" si="3"/>
        <v>84</v>
      </c>
      <c r="K29" s="78"/>
    </row>
    <row r="30" spans="1:10" ht="12.75">
      <c r="A30" s="61"/>
      <c r="B30" s="62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1" t="s">
        <v>8</v>
      </c>
      <c r="B31" s="62"/>
      <c r="C31" s="70">
        <f>'Uitslag en stand tm dag 7'!C32</f>
        <v>4</v>
      </c>
      <c r="D31" s="70">
        <f>'Uitslag en stand tm dag 7'!D32</f>
        <v>1</v>
      </c>
      <c r="E31" s="70">
        <f>'Uitslag en stand tm dag 7'!E32</f>
        <v>2</v>
      </c>
      <c r="F31" s="70">
        <f>'Uitslag en stand tm dag 7'!F32</f>
        <v>3</v>
      </c>
      <c r="G31" s="70">
        <f>'Uitslag en stand tm dag 7'!G32</f>
        <v>8</v>
      </c>
      <c r="H31" s="70">
        <f>'Uitslag en stand tm dag 7'!H32</f>
        <v>5</v>
      </c>
      <c r="I31" s="70">
        <f>'Uitslag en stand tm dag 7'!I32</f>
        <v>7</v>
      </c>
      <c r="J31" s="70">
        <f>'Uitslag en stand tm dag 7'!J32</f>
        <v>6</v>
      </c>
    </row>
    <row r="32" spans="1:11" s="77" customFormat="1" ht="12.75">
      <c r="A32" s="73" t="s">
        <v>9</v>
      </c>
      <c r="B32" s="74"/>
      <c r="C32" s="79">
        <f aca="true" t="shared" si="4" ref="C32:J32">RANK(C29,$C$29:$J$29)</f>
        <v>4</v>
      </c>
      <c r="D32" s="79">
        <f t="shared" si="4"/>
        <v>1</v>
      </c>
      <c r="E32" s="79">
        <f t="shared" si="4"/>
        <v>3</v>
      </c>
      <c r="F32" s="79">
        <f t="shared" si="4"/>
        <v>2</v>
      </c>
      <c r="G32" s="79">
        <f t="shared" si="4"/>
        <v>8</v>
      </c>
      <c r="H32" s="79">
        <f t="shared" si="4"/>
        <v>5</v>
      </c>
      <c r="I32" s="79">
        <f t="shared" si="4"/>
        <v>7</v>
      </c>
      <c r="J32" s="79">
        <f t="shared" si="4"/>
        <v>6</v>
      </c>
      <c r="K32" s="78"/>
    </row>
    <row r="34" ht="12.75">
      <c r="A34" s="16" t="s">
        <v>45</v>
      </c>
    </row>
    <row r="35" ht="12.75">
      <c r="A35" s="15" t="s">
        <v>46</v>
      </c>
    </row>
  </sheetData>
  <mergeCells count="1">
    <mergeCell ref="A1:J1"/>
  </mergeCells>
  <conditionalFormatting sqref="C32:J32">
    <cfRule type="cellIs" priority="1" dxfId="0" operator="between" stopIfTrue="1">
      <formula>1</formula>
      <formula>4</formula>
    </cfRule>
    <cfRule type="cellIs" priority="2" dxfId="1" operator="between" stopIfTrue="1">
      <formula>5</formula>
      <formula>8</formula>
    </cfRule>
  </conditionalFormatting>
  <printOptions gridLines="1"/>
  <pageMargins left="0.3937007874015748" right="0.4330708661417323" top="1.18" bottom="0.984251968503937" header="0.5118110236220472" footer="0.5118110236220472"/>
  <pageSetup horizontalDpi="600" verticalDpi="600" orientation="portrait" paperSize="9" scale="85" r:id="rId1"/>
  <headerFooter alignWithMargins="0">
    <oddHeader>&amp;C&amp;"Arial,Vet"&amp;16 8e speeldag nationale league (2e play - offs) eredivisie 
8 mei 2005 te Zuiderpark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Zeros="0" zoomScale="85" zoomScaleNormal="85" workbookViewId="0" topLeftCell="A19">
      <selection activeCell="C53" sqref="C53"/>
    </sheetView>
  </sheetViews>
  <sheetFormatPr defaultColWidth="9.140625" defaultRowHeight="12.75" zeroHeight="1"/>
  <cols>
    <col min="1" max="1" width="19.8515625" style="18" bestFit="1" customWidth="1"/>
    <col min="2" max="10" width="8.8515625" style="18" customWidth="1"/>
    <col min="11" max="11" width="10.57421875" style="18" customWidth="1"/>
    <col min="12" max="12" width="10.00390625" style="18" customWidth="1"/>
    <col min="13" max="13" width="3.28125" style="18" hidden="1" customWidth="1"/>
    <col min="14" max="21" width="3.140625" style="18" hidden="1" customWidth="1"/>
    <col min="22" max="22" width="10.57421875" style="18" hidden="1" customWidth="1"/>
    <col min="23" max="16384" width="9.140625" style="18" hidden="1" customWidth="1"/>
  </cols>
  <sheetData>
    <row r="1" spans="1:21" ht="12.75">
      <c r="A1" s="110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M1" s="96" t="s">
        <v>148</v>
      </c>
      <c r="N1" s="106" t="s">
        <v>149</v>
      </c>
      <c r="O1" s="106"/>
      <c r="P1" s="106"/>
      <c r="Q1" s="106"/>
      <c r="R1" s="106"/>
      <c r="S1" s="106"/>
      <c r="T1" s="106"/>
      <c r="U1" s="106"/>
    </row>
    <row r="2" spans="1:11" ht="12.75">
      <c r="A2" s="107" t="s">
        <v>47</v>
      </c>
      <c r="B2" s="103" t="s">
        <v>145</v>
      </c>
      <c r="C2" s="104"/>
      <c r="D2" s="104"/>
      <c r="E2" s="104"/>
      <c r="F2" s="104"/>
      <c r="G2" s="104"/>
      <c r="H2" s="104"/>
      <c r="I2" s="105"/>
      <c r="J2" s="109" t="s">
        <v>16</v>
      </c>
      <c r="K2" s="109"/>
    </row>
    <row r="3" spans="1:11" ht="12.75">
      <c r="A3" s="108"/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 t="s">
        <v>11</v>
      </c>
      <c r="K3" s="9" t="s">
        <v>150</v>
      </c>
    </row>
    <row r="4" spans="1:21" ht="12.75">
      <c r="A4" s="61" t="str">
        <f>'uitslag en stand tm dag 1'!D2</f>
        <v>de Hofstede</v>
      </c>
      <c r="B4" s="62">
        <f>'uitslag en stand tm dag 1'!D25</f>
        <v>8</v>
      </c>
      <c r="C4" s="62">
        <f>'Uitslag en stand tm dag 2'!D25</f>
        <v>12</v>
      </c>
      <c r="D4" s="93">
        <f>'Uitslag en stand tm dag 3'!D25</f>
        <v>8</v>
      </c>
      <c r="E4" s="62">
        <f>'Uitslag en stand tm dag 4'!D25</f>
        <v>8</v>
      </c>
      <c r="F4" s="62">
        <f>'Uitslag en stand tm dag 5'!D25</f>
        <v>12</v>
      </c>
      <c r="G4" s="62">
        <f>'Uitslag en stand tm dag 6'!D25</f>
        <v>14</v>
      </c>
      <c r="H4" s="62">
        <f>'Uitslag en stand tm dag 7'!D25</f>
        <v>6</v>
      </c>
      <c r="I4" s="62">
        <f>'Eindstand NL 2006 - 2007'!D25</f>
        <v>12</v>
      </c>
      <c r="J4" s="62">
        <f>SUM(B4:I4)</f>
        <v>80</v>
      </c>
      <c r="K4" s="92">
        <f>J4/SUM(N4:U4)</f>
        <v>10</v>
      </c>
      <c r="N4" s="18">
        <f aca="true" t="shared" si="0" ref="N4:N11">IF(B4&lt;&gt;0,1,"")</f>
        <v>1</v>
      </c>
      <c r="O4" s="18">
        <f aca="true" t="shared" si="1" ref="O4:O11">IF(C4&lt;&gt;0,1,"")</f>
        <v>1</v>
      </c>
      <c r="P4" s="18">
        <f aca="true" t="shared" si="2" ref="P4:P11">IF(D4&lt;&gt;0,1,"")</f>
        <v>1</v>
      </c>
      <c r="Q4" s="18">
        <f aca="true" t="shared" si="3" ref="Q4:Q11">IF(E4&lt;&gt;0,1,"")</f>
        <v>1</v>
      </c>
      <c r="R4" s="18">
        <f aca="true" t="shared" si="4" ref="R4:R11">IF(F4&lt;&gt;0,1,"")</f>
        <v>1</v>
      </c>
      <c r="S4" s="18">
        <f aca="true" t="shared" si="5" ref="S4:S11">IF(G4&lt;&gt;0,1,"")</f>
        <v>1</v>
      </c>
      <c r="T4" s="18">
        <f aca="true" t="shared" si="6" ref="T4:T11">IF(H4&lt;&gt;0,1,"")</f>
        <v>1</v>
      </c>
      <c r="U4" s="18">
        <f aca="true" t="shared" si="7" ref="U4:U11">IF(I4&lt;&gt;0,1,"")</f>
        <v>1</v>
      </c>
    </row>
    <row r="5" spans="1:21" ht="12.75">
      <c r="A5" s="61" t="str">
        <f>'uitslag en stand tm dag 1'!F2</f>
        <v>The Dolphins</v>
      </c>
      <c r="B5" s="62">
        <f>'uitslag en stand tm dag 1'!F25</f>
        <v>8</v>
      </c>
      <c r="C5" s="62">
        <f>'Uitslag en stand tm dag 2'!F25</f>
        <v>8</v>
      </c>
      <c r="D5" s="62">
        <f>'Uitslag en stand tm dag 3'!F25</f>
        <v>4</v>
      </c>
      <c r="E5" s="62">
        <f>'Uitslag en stand tm dag 4'!F25</f>
        <v>12</v>
      </c>
      <c r="F5" s="62">
        <f>'Uitslag en stand tm dag 5'!F25</f>
        <v>10</v>
      </c>
      <c r="G5" s="62">
        <f>'Uitslag en stand tm dag 6'!F25</f>
        <v>6</v>
      </c>
      <c r="H5" s="62">
        <f>'Uitslag en stand tm dag 7'!F25</f>
        <v>18</v>
      </c>
      <c r="I5" s="62">
        <f>'Eindstand NL 2006 - 2007'!F25</f>
        <v>12</v>
      </c>
      <c r="J5" s="62">
        <f>SUM(B5:I5)</f>
        <v>78</v>
      </c>
      <c r="K5" s="92">
        <f>J5/SUM(N5:U5)</f>
        <v>9.75</v>
      </c>
      <c r="N5" s="18">
        <f t="shared" si="0"/>
        <v>1</v>
      </c>
      <c r="O5" s="18">
        <f t="shared" si="1"/>
        <v>1</v>
      </c>
      <c r="P5" s="18">
        <f t="shared" si="2"/>
        <v>1</v>
      </c>
      <c r="Q5" s="18">
        <f t="shared" si="3"/>
        <v>1</v>
      </c>
      <c r="R5" s="18">
        <f t="shared" si="4"/>
        <v>1</v>
      </c>
      <c r="S5" s="18">
        <f t="shared" si="5"/>
        <v>1</v>
      </c>
      <c r="T5" s="18">
        <f t="shared" si="6"/>
        <v>1</v>
      </c>
      <c r="U5" s="18">
        <f t="shared" si="7"/>
        <v>1</v>
      </c>
    </row>
    <row r="6" spans="1:21" ht="12.75">
      <c r="A6" s="61" t="str">
        <f>'uitslag en stand tm dag 1'!E2</f>
        <v>Hollandplant</v>
      </c>
      <c r="B6" s="62">
        <f>'uitslag en stand tm dag 1'!E25</f>
        <v>8</v>
      </c>
      <c r="C6" s="62">
        <f>'Uitslag en stand tm dag 2'!E25</f>
        <v>8</v>
      </c>
      <c r="D6" s="62">
        <f>'Uitslag en stand tm dag 3'!E25</f>
        <v>8</v>
      </c>
      <c r="E6" s="62">
        <f>'Uitslag en stand tm dag 4'!E25</f>
        <v>4</v>
      </c>
      <c r="F6" s="62">
        <f>'Uitslag en stand tm dag 5'!E25</f>
        <v>10</v>
      </c>
      <c r="G6" s="62">
        <f>'Uitslag en stand tm dag 6'!E25</f>
        <v>10</v>
      </c>
      <c r="H6" s="62">
        <f>'Uitslag en stand tm dag 7'!E25</f>
        <v>12</v>
      </c>
      <c r="I6" s="62">
        <f>'Eindstand NL 2006 - 2007'!E25</f>
        <v>9</v>
      </c>
      <c r="J6" s="62">
        <f>SUM(B6:I6)</f>
        <v>69</v>
      </c>
      <c r="K6" s="92">
        <f>J6/SUM(N6:U6)</f>
        <v>8.625</v>
      </c>
      <c r="N6" s="18">
        <f t="shared" si="0"/>
        <v>1</v>
      </c>
      <c r="O6" s="18">
        <f t="shared" si="1"/>
        <v>1</v>
      </c>
      <c r="P6" s="18">
        <f t="shared" si="2"/>
        <v>1</v>
      </c>
      <c r="Q6" s="18">
        <f t="shared" si="3"/>
        <v>1</v>
      </c>
      <c r="R6" s="18">
        <f t="shared" si="4"/>
        <v>1</v>
      </c>
      <c r="S6" s="18">
        <f t="shared" si="5"/>
        <v>1</v>
      </c>
      <c r="T6" s="18">
        <f t="shared" si="6"/>
        <v>1</v>
      </c>
      <c r="U6" s="18">
        <f t="shared" si="7"/>
        <v>1</v>
      </c>
    </row>
    <row r="7" spans="1:21" ht="12.75">
      <c r="A7" s="61" t="str">
        <f>'uitslag en stand tm dag 1'!J2</f>
        <v>Westerpark / Laurens</v>
      </c>
      <c r="B7" s="62">
        <f>'uitslag en stand tm dag 1'!J25</f>
        <v>6</v>
      </c>
      <c r="C7" s="62">
        <f>'Uitslag en stand tm dag 2'!J25</f>
        <v>6</v>
      </c>
      <c r="D7" s="62">
        <f>'Uitslag en stand tm dag 3'!J25</f>
        <v>6</v>
      </c>
      <c r="E7" s="62">
        <f>'Uitslag en stand tm dag 4'!J25</f>
        <v>4</v>
      </c>
      <c r="F7" s="62">
        <f>'Uitslag en stand tm dag 5'!J25</f>
        <v>6</v>
      </c>
      <c r="G7" s="62">
        <f>'Uitslag en stand tm dag 6'!J25</f>
        <v>8</v>
      </c>
      <c r="H7" s="62">
        <f>'Uitslag en stand tm dag 7'!J25</f>
        <v>15</v>
      </c>
      <c r="I7" s="62">
        <f>'Eindstand NL 2006 - 2007'!J25</f>
        <v>12</v>
      </c>
      <c r="J7" s="62">
        <f>SUM(B7:I7)</f>
        <v>63</v>
      </c>
      <c r="K7" s="92">
        <f>J7/SUM(N7:U7)</f>
        <v>7.875</v>
      </c>
      <c r="N7" s="18">
        <f t="shared" si="0"/>
        <v>1</v>
      </c>
      <c r="O7" s="18">
        <f t="shared" si="1"/>
        <v>1</v>
      </c>
      <c r="P7" s="18">
        <f t="shared" si="2"/>
        <v>1</v>
      </c>
      <c r="Q7" s="18">
        <f t="shared" si="3"/>
        <v>1</v>
      </c>
      <c r="R7" s="18">
        <f t="shared" si="4"/>
        <v>1</v>
      </c>
      <c r="S7" s="18">
        <f t="shared" si="5"/>
        <v>1</v>
      </c>
      <c r="T7" s="18">
        <f t="shared" si="6"/>
        <v>1</v>
      </c>
      <c r="U7" s="18">
        <f t="shared" si="7"/>
        <v>1</v>
      </c>
    </row>
    <row r="8" spans="1:21" ht="12.75">
      <c r="A8" s="61" t="str">
        <f>'uitslag en stand tm dag 1'!C2</f>
        <v>De zoete inval</v>
      </c>
      <c r="B8" s="62">
        <f>'uitslag en stand tm dag 1'!C25</f>
        <v>10</v>
      </c>
      <c r="C8" s="62">
        <f>'Uitslag en stand tm dag 2'!C25</f>
        <v>4</v>
      </c>
      <c r="D8" s="62">
        <f>'Uitslag en stand tm dag 3'!C25</f>
        <v>12</v>
      </c>
      <c r="E8" s="62">
        <f>'Uitslag en stand tm dag 4'!C25</f>
        <v>10</v>
      </c>
      <c r="F8" s="62">
        <f>'Uitslag en stand tm dag 5'!C25</f>
        <v>6</v>
      </c>
      <c r="G8" s="62">
        <f>'Uitslag en stand tm dag 6'!C25</f>
        <v>8</v>
      </c>
      <c r="H8" s="62">
        <f>'Uitslag en stand tm dag 7'!C25</f>
        <v>0</v>
      </c>
      <c r="I8" s="62">
        <f>'Eindstand NL 2006 - 2007'!C25</f>
        <v>3</v>
      </c>
      <c r="J8" s="62">
        <f>SUM(B8:I8)</f>
        <v>53</v>
      </c>
      <c r="K8" s="92">
        <f>J8/SUM(N8:U8)</f>
        <v>7.571428571428571</v>
      </c>
      <c r="N8" s="18">
        <f t="shared" si="0"/>
        <v>1</v>
      </c>
      <c r="O8" s="18">
        <f t="shared" si="1"/>
        <v>1</v>
      </c>
      <c r="P8" s="18">
        <f t="shared" si="2"/>
        <v>1</v>
      </c>
      <c r="Q8" s="18">
        <f t="shared" si="3"/>
        <v>1</v>
      </c>
      <c r="R8" s="18">
        <f t="shared" si="4"/>
        <v>1</v>
      </c>
      <c r="S8" s="18">
        <f t="shared" si="5"/>
        <v>1</v>
      </c>
      <c r="T8" s="18">
        <f t="shared" si="6"/>
      </c>
      <c r="U8" s="18">
        <f t="shared" si="7"/>
        <v>1</v>
      </c>
    </row>
    <row r="9" spans="1:21" ht="12.75">
      <c r="A9" s="61" t="str">
        <f>'uitslag en stand tm dag 1'!H2</f>
        <v>AC &amp; TS</v>
      </c>
      <c r="B9" s="62">
        <f>'uitslag en stand tm dag 1'!H25</f>
        <v>6</v>
      </c>
      <c r="C9" s="62">
        <f>'Uitslag en stand tm dag 2'!H25</f>
        <v>6</v>
      </c>
      <c r="D9" s="62">
        <f>'Uitslag en stand tm dag 3'!H25</f>
        <v>8</v>
      </c>
      <c r="E9" s="62">
        <f>'Uitslag en stand tm dag 4'!H25</f>
        <v>6</v>
      </c>
      <c r="F9" s="62">
        <f>'Uitslag en stand tm dag 5'!H25</f>
        <v>6</v>
      </c>
      <c r="G9" s="62">
        <f>'Uitslag en stand tm dag 6'!H25</f>
        <v>6</v>
      </c>
      <c r="H9" s="62">
        <f>'Uitslag en stand tm dag 7'!H25</f>
        <v>15</v>
      </c>
      <c r="I9" s="62">
        <f>'Eindstand NL 2006 - 2007'!H25</f>
        <v>6</v>
      </c>
      <c r="J9" s="62">
        <f>SUM(B9:I9)</f>
        <v>59</v>
      </c>
      <c r="K9" s="92">
        <f>J9/SUM(N9:U9)</f>
        <v>7.375</v>
      </c>
      <c r="N9" s="18">
        <f t="shared" si="0"/>
        <v>1</v>
      </c>
      <c r="O9" s="18">
        <f t="shared" si="1"/>
        <v>1</v>
      </c>
      <c r="P9" s="18">
        <f t="shared" si="2"/>
        <v>1</v>
      </c>
      <c r="Q9" s="18">
        <f t="shared" si="3"/>
        <v>1</v>
      </c>
      <c r="R9" s="18">
        <f t="shared" si="4"/>
        <v>1</v>
      </c>
      <c r="S9" s="18">
        <f t="shared" si="5"/>
        <v>1</v>
      </c>
      <c r="T9" s="18">
        <f t="shared" si="6"/>
        <v>1</v>
      </c>
      <c r="U9" s="18">
        <f t="shared" si="7"/>
        <v>1</v>
      </c>
    </row>
    <row r="10" spans="1:21" ht="12.75">
      <c r="A10" s="61" t="str">
        <f>'uitslag en stand tm dag 1'!I2</f>
        <v>Hawkeye</v>
      </c>
      <c r="B10" s="62">
        <f>'uitslag en stand tm dag 1'!I25</f>
        <v>8</v>
      </c>
      <c r="C10" s="62">
        <f>'Uitslag en stand tm dag 2'!I25</f>
        <v>6</v>
      </c>
      <c r="D10" s="62">
        <f>'Uitslag en stand tm dag 3'!I25</f>
        <v>6</v>
      </c>
      <c r="E10" s="62">
        <f>'Uitslag en stand tm dag 4'!I25</f>
        <v>6</v>
      </c>
      <c r="F10" s="62">
        <f>'Uitslag en stand tm dag 5'!I25</f>
        <v>4</v>
      </c>
      <c r="G10" s="62">
        <f>'Uitslag en stand tm dag 6'!I25</f>
        <v>4</v>
      </c>
      <c r="H10" s="62">
        <f>'Uitslag en stand tm dag 7'!I25</f>
        <v>6</v>
      </c>
      <c r="I10" s="62">
        <f>'Eindstand NL 2006 - 2007'!I25</f>
        <v>18</v>
      </c>
      <c r="J10" s="62">
        <f>SUM(B10:I10)</f>
        <v>58</v>
      </c>
      <c r="K10" s="92">
        <f>J10/SUM(N10:U10)</f>
        <v>7.25</v>
      </c>
      <c r="N10" s="18">
        <f t="shared" si="0"/>
        <v>1</v>
      </c>
      <c r="O10" s="18">
        <f t="shared" si="1"/>
        <v>1</v>
      </c>
      <c r="P10" s="18">
        <f t="shared" si="2"/>
        <v>1</v>
      </c>
      <c r="Q10" s="18">
        <f t="shared" si="3"/>
        <v>1</v>
      </c>
      <c r="R10" s="18">
        <f t="shared" si="4"/>
        <v>1</v>
      </c>
      <c r="S10" s="18">
        <f t="shared" si="5"/>
        <v>1</v>
      </c>
      <c r="T10" s="18">
        <f t="shared" si="6"/>
        <v>1</v>
      </c>
      <c r="U10" s="18">
        <f t="shared" si="7"/>
        <v>1</v>
      </c>
    </row>
    <row r="11" spans="1:21" ht="12.75">
      <c r="A11" s="61" t="str">
        <f>'uitslag en stand tm dag 1'!G2</f>
        <v>Ruiten installaties</v>
      </c>
      <c r="B11" s="62">
        <f>'uitslag en stand tm dag 1'!G25</f>
        <v>2</v>
      </c>
      <c r="C11" s="62">
        <f>'Uitslag en stand tm dag 2'!G25</f>
        <v>6</v>
      </c>
      <c r="D11" s="62">
        <f>'Uitslag en stand tm dag 3'!G25</f>
        <v>4</v>
      </c>
      <c r="E11" s="62">
        <f>'Uitslag en stand tm dag 4'!G25</f>
        <v>6</v>
      </c>
      <c r="F11" s="62">
        <f>'Uitslag en stand tm dag 5'!G25</f>
        <v>2</v>
      </c>
      <c r="G11" s="62">
        <f>'Uitslag en stand tm dag 6'!G25</f>
        <v>0</v>
      </c>
      <c r="H11" s="62">
        <f>'Uitslag en stand tm dag 7'!G25</f>
        <v>0</v>
      </c>
      <c r="I11" s="62">
        <f>'Eindstand NL 2006 - 2007'!G25</f>
        <v>0</v>
      </c>
      <c r="J11" s="62">
        <f>SUM(B11:I11)</f>
        <v>20</v>
      </c>
      <c r="K11" s="92">
        <f>J11/(SUM(N11:U11)+2)</f>
        <v>2.857142857142857</v>
      </c>
      <c r="N11" s="18">
        <f t="shared" si="0"/>
        <v>1</v>
      </c>
      <c r="O11" s="18">
        <f t="shared" si="1"/>
        <v>1</v>
      </c>
      <c r="P11" s="18">
        <f t="shared" si="2"/>
        <v>1</v>
      </c>
      <c r="Q11" s="18">
        <f t="shared" si="3"/>
        <v>1</v>
      </c>
      <c r="R11" s="18">
        <f t="shared" si="4"/>
        <v>1</v>
      </c>
      <c r="S11" s="18">
        <f t="shared" si="5"/>
      </c>
      <c r="T11" s="18">
        <f t="shared" si="6"/>
      </c>
      <c r="U11" s="18">
        <f t="shared" si="7"/>
      </c>
    </row>
    <row r="12" ht="6.75" customHeight="1">
      <c r="K12" s="89"/>
    </row>
    <row r="13" spans="1:11" ht="12.75">
      <c r="A13" s="107" t="s">
        <v>47</v>
      </c>
      <c r="B13" s="103" t="s">
        <v>143</v>
      </c>
      <c r="C13" s="104"/>
      <c r="D13" s="104"/>
      <c r="E13" s="104"/>
      <c r="F13" s="104"/>
      <c r="G13" s="104"/>
      <c r="H13" s="104"/>
      <c r="I13" s="105"/>
      <c r="J13" s="109" t="s">
        <v>16</v>
      </c>
      <c r="K13" s="109"/>
    </row>
    <row r="14" spans="1:11" ht="12.75">
      <c r="A14" s="108"/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 t="s">
        <v>11</v>
      </c>
      <c r="K14" s="9" t="s">
        <v>150</v>
      </c>
    </row>
    <row r="15" spans="1:21" ht="12.75">
      <c r="A15" s="61" t="s">
        <v>120</v>
      </c>
      <c r="B15" s="62">
        <f>'uitslag en stand tm dag 1'!E26</f>
        <v>8</v>
      </c>
      <c r="C15" s="62">
        <f>'Uitslag en stand tm dag 2'!E28</f>
        <v>6</v>
      </c>
      <c r="D15" s="62">
        <f>'Uitslag en stand tm dag 3'!E28</f>
        <v>8</v>
      </c>
      <c r="E15" s="62">
        <f>'Uitslag en stand tm dag 4'!E28</f>
        <v>4</v>
      </c>
      <c r="F15" s="62">
        <f>'Uitslag en stand tm dag 5'!E28</f>
        <v>7</v>
      </c>
      <c r="G15" s="62">
        <f>'Uitslag en stand tm dag 6'!E28</f>
        <v>7</v>
      </c>
      <c r="H15" s="62">
        <f>'Uitslag en stand tm dag 7'!E28</f>
        <v>4</v>
      </c>
      <c r="I15" s="62">
        <f>'Eindstand NL 2006 - 2007'!E28</f>
        <v>2</v>
      </c>
      <c r="J15" s="62">
        <f>SUM(B15:I15)</f>
        <v>46</v>
      </c>
      <c r="K15" s="94">
        <f>J15/SUM(N15:U15)</f>
        <v>5.75</v>
      </c>
      <c r="N15" s="18">
        <f>IF(B15="",0,1)</f>
        <v>1</v>
      </c>
      <c r="O15" s="18">
        <f aca="true" t="shared" si="8" ref="O15:U15">IF(C15="",0,1)</f>
        <v>1</v>
      </c>
      <c r="P15" s="18">
        <f t="shared" si="8"/>
        <v>1</v>
      </c>
      <c r="Q15" s="18">
        <f t="shared" si="8"/>
        <v>1</v>
      </c>
      <c r="R15" s="18">
        <f t="shared" si="8"/>
        <v>1</v>
      </c>
      <c r="S15" s="18">
        <f t="shared" si="8"/>
        <v>1</v>
      </c>
      <c r="T15" s="18">
        <f t="shared" si="8"/>
        <v>1</v>
      </c>
      <c r="U15" s="18">
        <f t="shared" si="8"/>
        <v>1</v>
      </c>
    </row>
    <row r="16" spans="1:21" ht="12.75">
      <c r="A16" s="61" t="s">
        <v>0</v>
      </c>
      <c r="B16" s="62">
        <f>'uitslag en stand tm dag 1'!D26</f>
        <v>5</v>
      </c>
      <c r="C16" s="62">
        <f>'Uitslag en stand tm dag 2'!D28</f>
        <v>7</v>
      </c>
      <c r="D16" s="93">
        <f>'Uitslag en stand tm dag 3'!D28</f>
        <v>6</v>
      </c>
      <c r="E16" s="62">
        <f>'Uitslag en stand tm dag 4'!D28</f>
        <v>7</v>
      </c>
      <c r="F16" s="62">
        <f>'Uitslag en stand tm dag 5'!D28</f>
        <v>6</v>
      </c>
      <c r="G16" s="62">
        <f>'Uitslag en stand tm dag 6'!D28</f>
        <v>8</v>
      </c>
      <c r="H16" s="62">
        <f>'Uitslag en stand tm dag 7'!D28</f>
        <v>2</v>
      </c>
      <c r="I16" s="62">
        <f>'Eindstand NL 2006 - 2007'!D28</f>
        <v>4</v>
      </c>
      <c r="J16" s="62">
        <f>SUM(B16:I16)</f>
        <v>45</v>
      </c>
      <c r="K16" s="94">
        <f>J16/SUM(N16:U16)</f>
        <v>5.625</v>
      </c>
      <c r="N16" s="18">
        <f aca="true" t="shared" si="9" ref="N16:N22">IF(B16="",0,1)</f>
        <v>1</v>
      </c>
      <c r="O16" s="18">
        <f aca="true" t="shared" si="10" ref="O16:O22">IF(C16="",0,1)</f>
        <v>1</v>
      </c>
      <c r="P16" s="18">
        <f aca="true" t="shared" si="11" ref="P16:P22">IF(D16="",0,1)</f>
        <v>1</v>
      </c>
      <c r="Q16" s="18">
        <f aca="true" t="shared" si="12" ref="Q16:Q22">IF(E16="",0,1)</f>
        <v>1</v>
      </c>
      <c r="R16" s="18">
        <f aca="true" t="shared" si="13" ref="R16:R22">IF(F16="",0,1)</f>
        <v>1</v>
      </c>
      <c r="S16" s="18">
        <f aca="true" t="shared" si="14" ref="S16:S22">IF(G16="",0,1)</f>
        <v>1</v>
      </c>
      <c r="T16" s="18">
        <f aca="true" t="shared" si="15" ref="T16:T22">IF(H16="",0,1)</f>
        <v>1</v>
      </c>
      <c r="U16" s="18">
        <f aca="true" t="shared" si="16" ref="U16:U22">IF(I16="",0,1)</f>
        <v>1</v>
      </c>
    </row>
    <row r="17" spans="1:21" ht="12.75">
      <c r="A17" s="61" t="s">
        <v>113</v>
      </c>
      <c r="B17" s="62">
        <f>'uitslag en stand tm dag 1'!C26</f>
        <v>6</v>
      </c>
      <c r="C17" s="62">
        <f>'Uitslag en stand tm dag 2'!C28</f>
        <v>8</v>
      </c>
      <c r="D17" s="62">
        <f>'Uitslag en stand tm dag 3'!C28</f>
        <v>7</v>
      </c>
      <c r="E17" s="62">
        <f>'Uitslag en stand tm dag 4'!C28</f>
        <v>6</v>
      </c>
      <c r="F17" s="62">
        <f>'Uitslag en stand tm dag 5'!C28</f>
        <v>5</v>
      </c>
      <c r="G17" s="62">
        <f>'Uitslag en stand tm dag 6'!C28</f>
        <v>6</v>
      </c>
      <c r="H17" s="62">
        <f>'Uitslag en stand tm dag 7'!C28</f>
        <v>1</v>
      </c>
      <c r="I17" s="62">
        <f>'Eindstand NL 2006 - 2007'!C28</f>
        <v>1</v>
      </c>
      <c r="J17" s="62">
        <f>SUM(B17:I17)</f>
        <v>40</v>
      </c>
      <c r="K17" s="94">
        <f>J17/SUM(N17:U17)</f>
        <v>5</v>
      </c>
      <c r="N17" s="18">
        <f t="shared" si="9"/>
        <v>1</v>
      </c>
      <c r="O17" s="18">
        <f t="shared" si="10"/>
        <v>1</v>
      </c>
      <c r="P17" s="18">
        <f t="shared" si="11"/>
        <v>1</v>
      </c>
      <c r="Q17" s="18">
        <f t="shared" si="12"/>
        <v>1</v>
      </c>
      <c r="R17" s="18">
        <f t="shared" si="13"/>
        <v>1</v>
      </c>
      <c r="S17" s="18">
        <f t="shared" si="14"/>
        <v>1</v>
      </c>
      <c r="T17" s="18">
        <f t="shared" si="15"/>
        <v>1</v>
      </c>
      <c r="U17" s="18">
        <f t="shared" si="16"/>
        <v>1</v>
      </c>
    </row>
    <row r="18" spans="1:21" ht="12.75">
      <c r="A18" s="61" t="s">
        <v>52</v>
      </c>
      <c r="B18" s="62">
        <f>'uitslag en stand tm dag 1'!F26</f>
        <v>7</v>
      </c>
      <c r="C18" s="62">
        <f>'Uitslag en stand tm dag 2'!F28</f>
        <v>2</v>
      </c>
      <c r="D18" s="62">
        <f>'Uitslag en stand tm dag 3'!F28</f>
        <v>4</v>
      </c>
      <c r="E18" s="62">
        <f>'Uitslag en stand tm dag 4'!F28</f>
        <v>8</v>
      </c>
      <c r="F18" s="62">
        <f>'Uitslag en stand tm dag 5'!F28</f>
        <v>8</v>
      </c>
      <c r="G18" s="62">
        <f>'Uitslag en stand tm dag 6'!F28</f>
        <v>3</v>
      </c>
      <c r="H18" s="62">
        <f>'Uitslag en stand tm dag 7'!F28</f>
        <v>3</v>
      </c>
      <c r="I18" s="62">
        <f>'Eindstand NL 2006 - 2007'!F28</f>
        <v>3</v>
      </c>
      <c r="J18" s="62">
        <f>SUM(B18:I18)</f>
        <v>38</v>
      </c>
      <c r="K18" s="94">
        <f>J18/SUM(N18:U18)</f>
        <v>4.75</v>
      </c>
      <c r="N18" s="18">
        <f t="shared" si="9"/>
        <v>1</v>
      </c>
      <c r="O18" s="18">
        <f t="shared" si="10"/>
        <v>1</v>
      </c>
      <c r="P18" s="18">
        <f t="shared" si="11"/>
        <v>1</v>
      </c>
      <c r="Q18" s="18">
        <f t="shared" si="12"/>
        <v>1</v>
      </c>
      <c r="R18" s="18">
        <f t="shared" si="13"/>
        <v>1</v>
      </c>
      <c r="S18" s="18">
        <f t="shared" si="14"/>
        <v>1</v>
      </c>
      <c r="T18" s="18">
        <f t="shared" si="15"/>
        <v>1</v>
      </c>
      <c r="U18" s="18">
        <f t="shared" si="16"/>
        <v>1</v>
      </c>
    </row>
    <row r="19" spans="1:21" ht="12.75">
      <c r="A19" s="61" t="s">
        <v>51</v>
      </c>
      <c r="B19" s="62">
        <f>'uitslag en stand tm dag 1'!H26</f>
        <v>4</v>
      </c>
      <c r="C19" s="62">
        <f>'Uitslag en stand tm dag 2'!H28</f>
        <v>5</v>
      </c>
      <c r="D19" s="62">
        <f>'Uitslag en stand tm dag 3'!H28</f>
        <v>5</v>
      </c>
      <c r="E19" s="62">
        <f>'Uitslag en stand tm dag 4'!H28</f>
        <v>5</v>
      </c>
      <c r="F19" s="62">
        <f>'Uitslag en stand tm dag 5'!H28</f>
        <v>2</v>
      </c>
      <c r="G19" s="62">
        <f>'Uitslag en stand tm dag 6'!H28</f>
        <v>2</v>
      </c>
      <c r="H19" s="62">
        <f>'Uitslag en stand tm dag 7'!H28</f>
        <v>4</v>
      </c>
      <c r="I19" s="62">
        <f>'Eindstand NL 2006 - 2007'!H28</f>
        <v>4</v>
      </c>
      <c r="J19" s="62">
        <f>SUM(B19:I19)</f>
        <v>31</v>
      </c>
      <c r="K19" s="94">
        <f>J19/SUM(N19:U19)</f>
        <v>3.875</v>
      </c>
      <c r="N19" s="18">
        <f t="shared" si="9"/>
        <v>1</v>
      </c>
      <c r="O19" s="18">
        <f t="shared" si="10"/>
        <v>1</v>
      </c>
      <c r="P19" s="18">
        <f t="shared" si="11"/>
        <v>1</v>
      </c>
      <c r="Q19" s="18">
        <f t="shared" si="12"/>
        <v>1</v>
      </c>
      <c r="R19" s="18">
        <f t="shared" si="13"/>
        <v>1</v>
      </c>
      <c r="S19" s="18">
        <f t="shared" si="14"/>
        <v>1</v>
      </c>
      <c r="T19" s="18">
        <f t="shared" si="15"/>
        <v>1</v>
      </c>
      <c r="U19" s="18">
        <f t="shared" si="16"/>
        <v>1</v>
      </c>
    </row>
    <row r="20" spans="1:21" ht="12.75">
      <c r="A20" s="61" t="s">
        <v>58</v>
      </c>
      <c r="B20" s="62">
        <f>'uitslag en stand tm dag 1'!I26</f>
        <v>3</v>
      </c>
      <c r="C20" s="62">
        <f>'Uitslag en stand tm dag 2'!I28</f>
        <v>3</v>
      </c>
      <c r="D20" s="62">
        <f>'Uitslag en stand tm dag 3'!I28</f>
        <v>1</v>
      </c>
      <c r="E20" s="62">
        <f>'Uitslag en stand tm dag 4'!I28</f>
        <v>3</v>
      </c>
      <c r="F20" s="62">
        <f>'Uitslag en stand tm dag 5'!I28</f>
        <v>3</v>
      </c>
      <c r="G20" s="62">
        <f>'Uitslag en stand tm dag 6'!I28</f>
        <v>4</v>
      </c>
      <c r="H20" s="62">
        <f>'Uitslag en stand tm dag 7'!I28</f>
        <v>2</v>
      </c>
      <c r="I20" s="62">
        <f>'Eindstand NL 2006 - 2007'!I28</f>
        <v>2</v>
      </c>
      <c r="J20" s="62">
        <f>SUM(B20:I20)</f>
        <v>21</v>
      </c>
      <c r="K20" s="94">
        <f>J20/SUM(N20:U20)</f>
        <v>2.625</v>
      </c>
      <c r="N20" s="18">
        <f t="shared" si="9"/>
        <v>1</v>
      </c>
      <c r="O20" s="18">
        <f t="shared" si="10"/>
        <v>1</v>
      </c>
      <c r="P20" s="18">
        <f t="shared" si="11"/>
        <v>1</v>
      </c>
      <c r="Q20" s="18">
        <f t="shared" si="12"/>
        <v>1</v>
      </c>
      <c r="R20" s="18">
        <f t="shared" si="13"/>
        <v>1</v>
      </c>
      <c r="S20" s="18">
        <f t="shared" si="14"/>
        <v>1</v>
      </c>
      <c r="T20" s="18">
        <f t="shared" si="15"/>
        <v>1</v>
      </c>
      <c r="U20" s="18">
        <f t="shared" si="16"/>
        <v>1</v>
      </c>
    </row>
    <row r="21" spans="1:21" ht="12.75">
      <c r="A21" s="61" t="s">
        <v>117</v>
      </c>
      <c r="B21" s="62">
        <f>'uitslag en stand tm dag 1'!J26</f>
        <v>2</v>
      </c>
      <c r="C21" s="62">
        <f>'Uitslag en stand tm dag 2'!J28</f>
        <v>1</v>
      </c>
      <c r="D21" s="62">
        <f>'Uitslag en stand tm dag 3'!J28</f>
        <v>2</v>
      </c>
      <c r="E21" s="62">
        <f>'Uitslag en stand tm dag 4'!J28</f>
        <v>1</v>
      </c>
      <c r="F21" s="62">
        <f>'Uitslag en stand tm dag 5'!J28</f>
        <v>4</v>
      </c>
      <c r="G21" s="62">
        <f>'Uitslag en stand tm dag 6'!J28</f>
        <v>5</v>
      </c>
      <c r="H21" s="62">
        <f>'Uitslag en stand tm dag 7'!J28</f>
        <v>3</v>
      </c>
      <c r="I21" s="62">
        <f>'Eindstand NL 2006 - 2007'!J28</f>
        <v>3</v>
      </c>
      <c r="J21" s="62">
        <f>SUM(B21:I21)</f>
        <v>21</v>
      </c>
      <c r="K21" s="94">
        <f>J21/SUM(N21:U21)</f>
        <v>2.625</v>
      </c>
      <c r="N21" s="18">
        <f t="shared" si="9"/>
        <v>1</v>
      </c>
      <c r="O21" s="18">
        <f t="shared" si="10"/>
        <v>1</v>
      </c>
      <c r="P21" s="18">
        <f t="shared" si="11"/>
        <v>1</v>
      </c>
      <c r="Q21" s="18">
        <f t="shared" si="12"/>
        <v>1</v>
      </c>
      <c r="R21" s="18">
        <f t="shared" si="13"/>
        <v>1</v>
      </c>
      <c r="S21" s="18">
        <f t="shared" si="14"/>
        <v>1</v>
      </c>
      <c r="T21" s="18">
        <f t="shared" si="15"/>
        <v>1</v>
      </c>
      <c r="U21" s="18">
        <f t="shared" si="16"/>
        <v>1</v>
      </c>
    </row>
    <row r="22" spans="1:21" ht="12.75">
      <c r="A22" s="61" t="s">
        <v>115</v>
      </c>
      <c r="B22" s="62">
        <f>'uitslag en stand tm dag 1'!G26</f>
        <v>1</v>
      </c>
      <c r="C22" s="62">
        <f>'Uitslag en stand tm dag 2'!G28</f>
        <v>4</v>
      </c>
      <c r="D22" s="62">
        <f>'Uitslag en stand tm dag 3'!G28</f>
        <v>3</v>
      </c>
      <c r="E22" s="62">
        <f>'Uitslag en stand tm dag 4'!G28</f>
        <v>2</v>
      </c>
      <c r="F22" s="62">
        <f>'Uitslag en stand tm dag 5'!G28</f>
        <v>1</v>
      </c>
      <c r="G22" s="62">
        <f>'Uitslag en stand tm dag 6'!G28</f>
        <v>1</v>
      </c>
      <c r="H22" s="62">
        <f>'Uitslag en stand tm dag 7'!G28</f>
        <v>-9</v>
      </c>
      <c r="I22" s="62">
        <f>'Eindstand NL 2006 - 2007'!G28</f>
        <v>-9</v>
      </c>
      <c r="J22" s="62">
        <f>SUM(B22:I22)</f>
        <v>-6</v>
      </c>
      <c r="K22" s="94">
        <f>J22/SUM(N22:U22)</f>
        <v>-0.75</v>
      </c>
      <c r="N22" s="18">
        <f t="shared" si="9"/>
        <v>1</v>
      </c>
      <c r="O22" s="18">
        <f t="shared" si="10"/>
        <v>1</v>
      </c>
      <c r="P22" s="18">
        <f t="shared" si="11"/>
        <v>1</v>
      </c>
      <c r="Q22" s="18">
        <f t="shared" si="12"/>
        <v>1</v>
      </c>
      <c r="R22" s="18">
        <f t="shared" si="13"/>
        <v>1</v>
      </c>
      <c r="S22" s="18">
        <f t="shared" si="14"/>
        <v>1</v>
      </c>
      <c r="T22" s="18">
        <f t="shared" si="15"/>
        <v>1</v>
      </c>
      <c r="U22" s="18">
        <f t="shared" si="16"/>
        <v>1</v>
      </c>
    </row>
    <row r="23" s="88" customFormat="1" ht="7.5" customHeight="1">
      <c r="K23" s="90"/>
    </row>
    <row r="24" spans="1:11" ht="12.75">
      <c r="A24" s="107" t="s">
        <v>47</v>
      </c>
      <c r="B24" s="103" t="s">
        <v>146</v>
      </c>
      <c r="C24" s="104"/>
      <c r="D24" s="104"/>
      <c r="E24" s="104"/>
      <c r="F24" s="104"/>
      <c r="G24" s="104"/>
      <c r="H24" s="104"/>
      <c r="I24" s="105"/>
      <c r="J24" s="109" t="s">
        <v>16</v>
      </c>
      <c r="K24" s="109"/>
    </row>
    <row r="25" spans="1:11" ht="12.75">
      <c r="A25" s="108"/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 t="s">
        <v>11</v>
      </c>
      <c r="K25" s="9" t="s">
        <v>150</v>
      </c>
    </row>
    <row r="26" spans="1:21" ht="12.75">
      <c r="A26" s="61" t="s">
        <v>0</v>
      </c>
      <c r="B26" s="62">
        <f>'uitslag en stand tm dag 1'!D29</f>
        <v>13</v>
      </c>
      <c r="C26" s="93">
        <f>'Uitslag en stand tm dag 2'!D25+'Uitslag en stand tm dag 2'!D28</f>
        <v>19</v>
      </c>
      <c r="D26" s="93">
        <f>'Uitslag en stand tm dag 3'!D25+'Uitslag en stand tm dag 3'!D28</f>
        <v>14</v>
      </c>
      <c r="E26" s="62">
        <f>IF(E15="","",'Uitslag en stand tm dag 4'!D25+'Uitslag en stand tm dag 4'!D28)</f>
        <v>15</v>
      </c>
      <c r="F26" s="62">
        <f>IF(F15="","",'Uitslag en stand tm dag 5'!D25+'Uitslag en stand tm dag 5'!D28)</f>
        <v>18</v>
      </c>
      <c r="G26" s="62">
        <f>IF(G15="","",'Uitslag en stand tm dag 6'!D25+'Uitslag en stand tm dag 6'!D28)</f>
        <v>22</v>
      </c>
      <c r="H26" s="62">
        <f>IF(H15="","",'Uitslag en stand tm dag 7'!D25+'Uitslag en stand tm dag 7'!D28)</f>
        <v>8</v>
      </c>
      <c r="I26" s="62">
        <f>IF(I15="","",'Eindstand NL 2006 - 2007'!D25+'Eindstand NL 2006 - 2007'!D28)</f>
        <v>16</v>
      </c>
      <c r="J26" s="62">
        <f>SUM(B26:I26)</f>
        <v>125</v>
      </c>
      <c r="K26" s="94">
        <f>J26/SUM(N26:U26)</f>
        <v>15.625</v>
      </c>
      <c r="N26" s="18">
        <f>IF(B26="",0,1)</f>
        <v>1</v>
      </c>
      <c r="O26" s="18">
        <f>IF(C26="",0,1)</f>
        <v>1</v>
      </c>
      <c r="P26" s="18">
        <f aca="true" t="shared" si="17" ref="P26:U26">IF(D26="",0,1)</f>
        <v>1</v>
      </c>
      <c r="Q26" s="18">
        <f t="shared" si="17"/>
        <v>1</v>
      </c>
      <c r="R26" s="18">
        <f t="shared" si="17"/>
        <v>1</v>
      </c>
      <c r="S26" s="18">
        <f t="shared" si="17"/>
        <v>1</v>
      </c>
      <c r="T26" s="18">
        <f t="shared" si="17"/>
        <v>1</v>
      </c>
      <c r="U26" s="18">
        <f t="shared" si="17"/>
        <v>1</v>
      </c>
    </row>
    <row r="27" spans="1:21" ht="12.75">
      <c r="A27" s="61" t="s">
        <v>52</v>
      </c>
      <c r="B27" s="62">
        <f>'uitslag en stand tm dag 1'!F29</f>
        <v>15</v>
      </c>
      <c r="C27" s="62">
        <f>'Uitslag en stand tm dag 2'!F25+'Uitslag en stand tm dag 2'!F28</f>
        <v>10</v>
      </c>
      <c r="D27" s="62">
        <f>'Uitslag en stand tm dag 3'!F25+'Uitslag en stand tm dag 3'!F28</f>
        <v>8</v>
      </c>
      <c r="E27" s="62">
        <f>IF(E16="","",'Uitslag en stand tm dag 4'!F25+'Uitslag en stand tm dag 4'!F28)</f>
        <v>20</v>
      </c>
      <c r="F27" s="62">
        <f>IF(F16="","",'Uitslag en stand tm dag 5'!F25+'Uitslag en stand tm dag 5'!F28)</f>
        <v>18</v>
      </c>
      <c r="G27" s="62">
        <f>IF(G16="","",'Uitslag en stand tm dag 6'!F25+'Uitslag en stand tm dag 6'!F28)</f>
        <v>9</v>
      </c>
      <c r="H27" s="62">
        <f>IF(H16="","",'Uitslag en stand tm dag 7'!F25+'Uitslag en stand tm dag 7'!F28)</f>
        <v>21</v>
      </c>
      <c r="I27" s="62">
        <f>IF(I16="","",'Eindstand NL 2006 - 2007'!F25+'Eindstand NL 2006 - 2007'!F28)</f>
        <v>15</v>
      </c>
      <c r="J27" s="62">
        <f>SUM(B27:I27)</f>
        <v>116</v>
      </c>
      <c r="K27" s="94">
        <f>J27/SUM(N27:U27)</f>
        <v>14.5</v>
      </c>
      <c r="N27" s="18">
        <f aca="true" t="shared" si="18" ref="N27:N33">IF(B27="",0,1)</f>
        <v>1</v>
      </c>
      <c r="O27" s="18">
        <f aca="true" t="shared" si="19" ref="O27:O33">IF(C27="",0,1)</f>
        <v>1</v>
      </c>
      <c r="P27" s="18">
        <f aca="true" t="shared" si="20" ref="P27:P33">IF(D27="",0,1)</f>
        <v>1</v>
      </c>
      <c r="Q27" s="18">
        <f aca="true" t="shared" si="21" ref="Q27:Q33">IF(E27="",0,1)</f>
        <v>1</v>
      </c>
      <c r="R27" s="18">
        <f aca="true" t="shared" si="22" ref="R27:R33">IF(F27="",0,1)</f>
        <v>1</v>
      </c>
      <c r="S27" s="18">
        <f aca="true" t="shared" si="23" ref="S27:S33">IF(G27="",0,1)</f>
        <v>1</v>
      </c>
      <c r="T27" s="18">
        <f aca="true" t="shared" si="24" ref="T27:T33">IF(H27="",0,1)</f>
        <v>1</v>
      </c>
      <c r="U27" s="18">
        <f aca="true" t="shared" si="25" ref="U27:U33">IF(I27="",0,1)</f>
        <v>1</v>
      </c>
    </row>
    <row r="28" spans="1:21" ht="12.75">
      <c r="A28" s="61" t="s">
        <v>120</v>
      </c>
      <c r="B28" s="62">
        <f>'uitslag en stand tm dag 1'!E29</f>
        <v>16</v>
      </c>
      <c r="C28" s="62">
        <f>'Uitslag en stand tm dag 2'!E25+'Uitslag en stand tm dag 2'!E28</f>
        <v>14</v>
      </c>
      <c r="D28" s="62">
        <f>'Uitslag en stand tm dag 3'!E25+'Uitslag en stand tm dag 3'!E28</f>
        <v>16</v>
      </c>
      <c r="E28" s="62">
        <f>IF(E17="","",'Uitslag en stand tm dag 4'!E25+'Uitslag en stand tm dag 4'!E28)</f>
        <v>8</v>
      </c>
      <c r="F28" s="62">
        <f>IF(F17="","",'Uitslag en stand tm dag 5'!E25+'Uitslag en stand tm dag 5'!E28)</f>
        <v>17</v>
      </c>
      <c r="G28" s="62">
        <f>IF(G17="","",'Uitslag en stand tm dag 6'!E25+'Uitslag en stand tm dag 6'!E28)</f>
        <v>17</v>
      </c>
      <c r="H28" s="62">
        <f>IF(H17="","",'Uitslag en stand tm dag 7'!E25+'Uitslag en stand tm dag 7'!E28)</f>
        <v>16</v>
      </c>
      <c r="I28" s="62">
        <f>IF(I17="","",'Eindstand NL 2006 - 2007'!E25+'Eindstand NL 2006 - 2007'!E28)</f>
        <v>11</v>
      </c>
      <c r="J28" s="62">
        <f>SUM(B28:I28)</f>
        <v>115</v>
      </c>
      <c r="K28" s="94">
        <f>J28/SUM(N28:U28)</f>
        <v>14.375</v>
      </c>
      <c r="N28" s="18">
        <f t="shared" si="18"/>
        <v>1</v>
      </c>
      <c r="O28" s="18">
        <f t="shared" si="19"/>
        <v>1</v>
      </c>
      <c r="P28" s="18">
        <f t="shared" si="20"/>
        <v>1</v>
      </c>
      <c r="Q28" s="18">
        <f t="shared" si="21"/>
        <v>1</v>
      </c>
      <c r="R28" s="18">
        <f t="shared" si="22"/>
        <v>1</v>
      </c>
      <c r="S28" s="18">
        <f t="shared" si="23"/>
        <v>1</v>
      </c>
      <c r="T28" s="18">
        <f t="shared" si="24"/>
        <v>1</v>
      </c>
      <c r="U28" s="18">
        <f t="shared" si="25"/>
        <v>1</v>
      </c>
    </row>
    <row r="29" spans="1:21" ht="12.75">
      <c r="A29" s="61" t="s">
        <v>113</v>
      </c>
      <c r="B29" s="93">
        <f>'uitslag en stand tm dag 1'!C29</f>
        <v>16</v>
      </c>
      <c r="C29" s="93">
        <f>'Uitslag en stand tm dag 2'!C25+'Uitslag en stand tm dag 2'!C28</f>
        <v>12</v>
      </c>
      <c r="D29" s="93">
        <f>'Uitslag en stand tm dag 3'!C25+'Uitslag en stand tm dag 3'!C28</f>
        <v>19</v>
      </c>
      <c r="E29" s="62">
        <f>IF(E18="","",'Uitslag en stand tm dag 4'!C25+'Uitslag en stand tm dag 4'!C28)</f>
        <v>16</v>
      </c>
      <c r="F29" s="62">
        <f>IF(F18="","",'Uitslag en stand tm dag 5'!C25+'Uitslag en stand tm dag 5'!C28)</f>
        <v>11</v>
      </c>
      <c r="G29" s="62">
        <f>IF(G18="","",'Uitslag en stand tm dag 6'!C25+'Uitslag en stand tm dag 6'!C28)</f>
        <v>14</v>
      </c>
      <c r="H29" s="62">
        <f>IF(H18="","",'Uitslag en stand tm dag 7'!C25+'Uitslag en stand tm dag 7'!C28)</f>
        <v>1</v>
      </c>
      <c r="I29" s="62">
        <f>IF(I18="","",'Eindstand NL 2006 - 2007'!C25+'Eindstand NL 2006 - 2007'!C28)</f>
        <v>4</v>
      </c>
      <c r="J29" s="62">
        <f>SUM(B29:I29)</f>
        <v>93</v>
      </c>
      <c r="K29" s="94">
        <f>J29/SUM(N29:U29)</f>
        <v>11.625</v>
      </c>
      <c r="N29" s="18">
        <f t="shared" si="18"/>
        <v>1</v>
      </c>
      <c r="O29" s="18">
        <f t="shared" si="19"/>
        <v>1</v>
      </c>
      <c r="P29" s="18">
        <f t="shared" si="20"/>
        <v>1</v>
      </c>
      <c r="Q29" s="18">
        <f t="shared" si="21"/>
        <v>1</v>
      </c>
      <c r="R29" s="18">
        <f t="shared" si="22"/>
        <v>1</v>
      </c>
      <c r="S29" s="18">
        <f t="shared" si="23"/>
        <v>1</v>
      </c>
      <c r="T29" s="18">
        <f t="shared" si="24"/>
        <v>1</v>
      </c>
      <c r="U29" s="18">
        <f t="shared" si="25"/>
        <v>1</v>
      </c>
    </row>
    <row r="30" spans="1:21" ht="12.75">
      <c r="A30" s="61" t="s">
        <v>51</v>
      </c>
      <c r="B30" s="62">
        <f>'uitslag en stand tm dag 1'!H29</f>
        <v>10</v>
      </c>
      <c r="C30" s="62">
        <f>'Uitslag en stand tm dag 2'!H25+'Uitslag en stand tm dag 2'!H28</f>
        <v>11</v>
      </c>
      <c r="D30" s="62">
        <f>'Uitslag en stand tm dag 3'!H25+'Uitslag en stand tm dag 3'!H28</f>
        <v>13</v>
      </c>
      <c r="E30" s="62">
        <f>IF(E19="","",'Uitslag en stand tm dag 4'!H25+'Uitslag en stand tm dag 4'!H28)</f>
        <v>11</v>
      </c>
      <c r="F30" s="62">
        <f>IF(F19="","",'Uitslag en stand tm dag 5'!H25+'Uitslag en stand tm dag 5'!H28)</f>
        <v>8</v>
      </c>
      <c r="G30" s="62">
        <f>IF(G19="","",'Uitslag en stand tm dag 6'!H25+'Uitslag en stand tm dag 6'!H28)</f>
        <v>8</v>
      </c>
      <c r="H30" s="62">
        <f>IF(H19="","",'Uitslag en stand tm dag 7'!H25+'Uitslag en stand tm dag 7'!H28)</f>
        <v>19</v>
      </c>
      <c r="I30" s="62">
        <f>IF(I19="","",'Eindstand NL 2006 - 2007'!H25+'Eindstand NL 2006 - 2007'!H28)</f>
        <v>10</v>
      </c>
      <c r="J30" s="62">
        <f>SUM(B30:I30)</f>
        <v>90</v>
      </c>
      <c r="K30" s="94">
        <f>J30/SUM(N30:U30)</f>
        <v>11.25</v>
      </c>
      <c r="N30" s="18">
        <f t="shared" si="18"/>
        <v>1</v>
      </c>
      <c r="O30" s="18">
        <f t="shared" si="19"/>
        <v>1</v>
      </c>
      <c r="P30" s="18">
        <f t="shared" si="20"/>
        <v>1</v>
      </c>
      <c r="Q30" s="18">
        <f t="shared" si="21"/>
        <v>1</v>
      </c>
      <c r="R30" s="18">
        <f t="shared" si="22"/>
        <v>1</v>
      </c>
      <c r="S30" s="18">
        <f t="shared" si="23"/>
        <v>1</v>
      </c>
      <c r="T30" s="18">
        <f t="shared" si="24"/>
        <v>1</v>
      </c>
      <c r="U30" s="18">
        <f t="shared" si="25"/>
        <v>1</v>
      </c>
    </row>
    <row r="31" spans="1:21" ht="12.75">
      <c r="A31" s="61" t="s">
        <v>117</v>
      </c>
      <c r="B31" s="62">
        <f>'uitslag en stand tm dag 1'!J29</f>
        <v>8</v>
      </c>
      <c r="C31" s="62">
        <f>'Uitslag en stand tm dag 2'!J25+'Uitslag en stand tm dag 2'!J28</f>
        <v>7</v>
      </c>
      <c r="D31" s="62">
        <f>'Uitslag en stand tm dag 3'!J25+'Uitslag en stand tm dag 3'!J28</f>
        <v>8</v>
      </c>
      <c r="E31" s="62">
        <f>IF(E20="","",'Uitslag en stand tm dag 4'!J25+'Uitslag en stand tm dag 4'!J28)</f>
        <v>5</v>
      </c>
      <c r="F31" s="62">
        <f>IF(F20="","",'Uitslag en stand tm dag 5'!J25+'Uitslag en stand tm dag 5'!J28)</f>
        <v>10</v>
      </c>
      <c r="G31" s="62">
        <f>IF(G20="","",'Uitslag en stand tm dag 6'!J25+'Uitslag en stand tm dag 6'!J28)</f>
        <v>13</v>
      </c>
      <c r="H31" s="62">
        <f>IF(H20="","",'Uitslag en stand tm dag 7'!J25+'Uitslag en stand tm dag 7'!J28)</f>
        <v>18</v>
      </c>
      <c r="I31" s="62">
        <f>IF(I20="","",'Eindstand NL 2006 - 2007'!J25+'Eindstand NL 2006 - 2007'!J28)</f>
        <v>15</v>
      </c>
      <c r="J31" s="62">
        <f>SUM(B31:I31)</f>
        <v>84</v>
      </c>
      <c r="K31" s="94">
        <f>J31/SUM(N31:U31)</f>
        <v>10.5</v>
      </c>
      <c r="N31" s="18">
        <f t="shared" si="18"/>
        <v>1</v>
      </c>
      <c r="O31" s="18">
        <f t="shared" si="19"/>
        <v>1</v>
      </c>
      <c r="P31" s="18">
        <f t="shared" si="20"/>
        <v>1</v>
      </c>
      <c r="Q31" s="18">
        <f t="shared" si="21"/>
        <v>1</v>
      </c>
      <c r="R31" s="18">
        <f t="shared" si="22"/>
        <v>1</v>
      </c>
      <c r="S31" s="18">
        <f t="shared" si="23"/>
        <v>1</v>
      </c>
      <c r="T31" s="18">
        <f t="shared" si="24"/>
        <v>1</v>
      </c>
      <c r="U31" s="18">
        <f t="shared" si="25"/>
        <v>1</v>
      </c>
    </row>
    <row r="32" spans="1:21" ht="12.75">
      <c r="A32" s="61" t="s">
        <v>58</v>
      </c>
      <c r="B32" s="62">
        <f>'uitslag en stand tm dag 1'!I29</f>
        <v>11</v>
      </c>
      <c r="C32" s="62">
        <f>'Uitslag en stand tm dag 2'!I25+'Uitslag en stand tm dag 2'!I28</f>
        <v>9</v>
      </c>
      <c r="D32" s="62">
        <f>'Uitslag en stand tm dag 3'!I25+'Uitslag en stand tm dag 3'!I28</f>
        <v>7</v>
      </c>
      <c r="E32" s="62">
        <f>IF(E21="","",'Uitslag en stand tm dag 4'!I25+'Uitslag en stand tm dag 4'!I28)</f>
        <v>9</v>
      </c>
      <c r="F32" s="62">
        <f>IF(F21="","",'Uitslag en stand tm dag 5'!I25+'Uitslag en stand tm dag 5'!I28)</f>
        <v>7</v>
      </c>
      <c r="G32" s="62">
        <f>IF(G21="","",'Uitslag en stand tm dag 6'!I25+'Uitslag en stand tm dag 6'!I28)</f>
        <v>8</v>
      </c>
      <c r="H32" s="62">
        <f>IF(H21="","",'Uitslag en stand tm dag 7'!I25+'Uitslag en stand tm dag 7'!I28)</f>
        <v>8</v>
      </c>
      <c r="I32" s="62">
        <f>IF(I21="","",'Eindstand NL 2006 - 2007'!I25+'Eindstand NL 2006 - 2007'!I28)</f>
        <v>20</v>
      </c>
      <c r="J32" s="62">
        <f>SUM(B32:I32)</f>
        <v>79</v>
      </c>
      <c r="K32" s="94">
        <f>J32/SUM(N32:U32)</f>
        <v>9.875</v>
      </c>
      <c r="N32" s="18">
        <f t="shared" si="18"/>
        <v>1</v>
      </c>
      <c r="O32" s="18">
        <f t="shared" si="19"/>
        <v>1</v>
      </c>
      <c r="P32" s="18">
        <f t="shared" si="20"/>
        <v>1</v>
      </c>
      <c r="Q32" s="18">
        <f t="shared" si="21"/>
        <v>1</v>
      </c>
      <c r="R32" s="18">
        <f t="shared" si="22"/>
        <v>1</v>
      </c>
      <c r="S32" s="18">
        <f t="shared" si="23"/>
        <v>1</v>
      </c>
      <c r="T32" s="18">
        <f t="shared" si="24"/>
        <v>1</v>
      </c>
      <c r="U32" s="18">
        <f t="shared" si="25"/>
        <v>1</v>
      </c>
    </row>
    <row r="33" spans="1:21" ht="12.75">
      <c r="A33" s="61" t="s">
        <v>115</v>
      </c>
      <c r="B33" s="62">
        <f>'uitslag en stand tm dag 1'!G29</f>
        <v>3</v>
      </c>
      <c r="C33" s="62">
        <f>'Uitslag en stand tm dag 2'!G25+'Uitslag en stand tm dag 2'!G28</f>
        <v>10</v>
      </c>
      <c r="D33" s="62">
        <f>'Uitslag en stand tm dag 3'!G25+'Uitslag en stand tm dag 3'!G28</f>
        <v>7</v>
      </c>
      <c r="E33" s="62">
        <f>IF(E22="","",'Uitslag en stand tm dag 4'!G25+'Uitslag en stand tm dag 4'!G28)</f>
        <v>8</v>
      </c>
      <c r="F33" s="62">
        <f>IF(F22="","",'Uitslag en stand tm dag 5'!G25+'Uitslag en stand tm dag 5'!G28)</f>
        <v>3</v>
      </c>
      <c r="G33" s="62">
        <f>IF(G22="","",'Uitslag en stand tm dag 6'!G25+'Uitslag en stand tm dag 6'!G28)</f>
        <v>1</v>
      </c>
      <c r="H33" s="62">
        <f>IF(H22="","",'Uitslag en stand tm dag 7'!G25+'Uitslag en stand tm dag 7'!G28)</f>
        <v>-9</v>
      </c>
      <c r="I33" s="62">
        <f>IF(I22="","",'Eindstand NL 2006 - 2007'!G25+'Eindstand NL 2006 - 2007'!G28)</f>
        <v>-9</v>
      </c>
      <c r="J33" s="62">
        <f>SUM(B33:I33)</f>
        <v>14</v>
      </c>
      <c r="K33" s="94">
        <f>J33/SUM(N33:U33)</f>
        <v>1.75</v>
      </c>
      <c r="M33" s="97">
        <f>IF(SUM(J26:J33)&lt;&gt;(SUM(J4:J11)+SUM(J15:J22)),"verschil !!!","")</f>
      </c>
      <c r="N33" s="18">
        <f t="shared" si="18"/>
        <v>1</v>
      </c>
      <c r="O33" s="18">
        <f t="shared" si="19"/>
        <v>1</v>
      </c>
      <c r="P33" s="18">
        <f t="shared" si="20"/>
        <v>1</v>
      </c>
      <c r="Q33" s="18">
        <f t="shared" si="21"/>
        <v>1</v>
      </c>
      <c r="R33" s="18">
        <f t="shared" si="22"/>
        <v>1</v>
      </c>
      <c r="S33" s="18">
        <f t="shared" si="23"/>
        <v>1</v>
      </c>
      <c r="T33" s="18">
        <f t="shared" si="24"/>
        <v>1</v>
      </c>
      <c r="U33" s="18">
        <f t="shared" si="25"/>
        <v>1</v>
      </c>
    </row>
    <row r="34" ht="7.5" customHeight="1">
      <c r="K34" s="89"/>
    </row>
    <row r="35" spans="1:11" ht="12.75">
      <c r="A35" s="107" t="s">
        <v>47</v>
      </c>
      <c r="B35" s="104" t="s">
        <v>48</v>
      </c>
      <c r="C35" s="104"/>
      <c r="D35" s="104"/>
      <c r="E35" s="104"/>
      <c r="F35" s="104"/>
      <c r="G35" s="104"/>
      <c r="H35" s="104"/>
      <c r="I35" s="105"/>
      <c r="J35" s="103" t="s">
        <v>16</v>
      </c>
      <c r="K35" s="105"/>
    </row>
    <row r="36" spans="1:11" ht="12.75">
      <c r="A36" s="108"/>
      <c r="B36" s="19">
        <v>1</v>
      </c>
      <c r="C36" s="9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 t="s">
        <v>10</v>
      </c>
      <c r="K36" s="9" t="s">
        <v>144</v>
      </c>
    </row>
    <row r="37" spans="1:22" ht="12.75">
      <c r="A37" s="61" t="str">
        <f>'uitslag en stand tm dag 1'!E2</f>
        <v>Hollandplant</v>
      </c>
      <c r="B37" s="64">
        <f>'uitslag en stand tm dag 1'!E12</f>
        <v>6957</v>
      </c>
      <c r="C37" s="64">
        <f>'Uitslag en stand tm dag 2'!E12</f>
        <v>7063</v>
      </c>
      <c r="D37" s="64">
        <f>'Uitslag en stand tm dag 3'!E12</f>
        <v>7463</v>
      </c>
      <c r="E37" s="64">
        <f>'Uitslag en stand tm dag 4'!E12</f>
        <v>7200</v>
      </c>
      <c r="F37" s="64">
        <f>'Uitslag en stand tm dag 5'!E12</f>
        <v>7556</v>
      </c>
      <c r="G37" s="64">
        <f>'Uitslag en stand tm dag 6'!E12</f>
        <v>7116</v>
      </c>
      <c r="H37" s="64">
        <f>'Uitslag en stand tm dag 7'!E12</f>
        <v>6052</v>
      </c>
      <c r="I37" s="64">
        <f>'Eindstand NL 2006 - 2007'!E12</f>
        <v>5870</v>
      </c>
      <c r="J37" s="64">
        <f>SUM(B37:I37)</f>
        <v>55277</v>
      </c>
      <c r="K37" s="95">
        <f>J37/'ind-tot'!K45</f>
        <v>204.72962962962964</v>
      </c>
      <c r="M37" s="89"/>
      <c r="N37" s="18">
        <f aca="true" t="shared" si="26" ref="N37:U37">IF(B37&lt;&gt;0,1,"")</f>
        <v>1</v>
      </c>
      <c r="O37" s="18">
        <f t="shared" si="26"/>
        <v>1</v>
      </c>
      <c r="P37" s="18">
        <f t="shared" si="26"/>
        <v>1</v>
      </c>
      <c r="Q37" s="18">
        <f t="shared" si="26"/>
        <v>1</v>
      </c>
      <c r="R37" s="18">
        <f t="shared" si="26"/>
        <v>1</v>
      </c>
      <c r="S37" s="18">
        <f t="shared" si="26"/>
        <v>1</v>
      </c>
      <c r="T37" s="18">
        <f t="shared" si="26"/>
        <v>1</v>
      </c>
      <c r="U37" s="18">
        <f t="shared" si="26"/>
        <v>1</v>
      </c>
      <c r="V37" s="98"/>
    </row>
    <row r="38" spans="1:22" ht="12.75">
      <c r="A38" s="61" t="str">
        <f>'uitslag en stand tm dag 1'!D2</f>
        <v>de Hofstede</v>
      </c>
      <c r="B38" s="64">
        <f>'uitslag en stand tm dag 1'!D12</f>
        <v>6637</v>
      </c>
      <c r="C38" s="64">
        <f>'Uitslag en stand tm dag 2'!D12</f>
        <v>7173</v>
      </c>
      <c r="D38" s="64">
        <f>'Uitslag en stand tm dag 3'!D12</f>
        <v>7303</v>
      </c>
      <c r="E38" s="64">
        <f>'Uitslag en stand tm dag 4'!D12</f>
        <v>7446</v>
      </c>
      <c r="F38" s="64">
        <f>'Uitslag en stand tm dag 5'!D12</f>
        <v>7440</v>
      </c>
      <c r="G38" s="64">
        <f>'Uitslag en stand tm dag 6'!D12</f>
        <v>7327</v>
      </c>
      <c r="H38" s="64">
        <f>'Uitslag en stand tm dag 7'!D12</f>
        <v>5533</v>
      </c>
      <c r="I38" s="64">
        <f>'Eindstand NL 2006 - 2007'!D12</f>
        <v>6053</v>
      </c>
      <c r="J38" s="64">
        <f>SUM(B38:I38)</f>
        <v>54912</v>
      </c>
      <c r="K38" s="95">
        <f>J38/'ind-tot'!K31</f>
        <v>203.37777777777777</v>
      </c>
      <c r="M38" s="89"/>
      <c r="N38" s="18">
        <f aca="true" t="shared" si="27" ref="N38:N44">IF(B38&lt;&gt;0,1,"")</f>
        <v>1</v>
      </c>
      <c r="O38" s="18">
        <f aca="true" t="shared" si="28" ref="O38:O44">IF(C38&lt;&gt;0,1,"")</f>
        <v>1</v>
      </c>
      <c r="P38" s="18">
        <f aca="true" t="shared" si="29" ref="P38:P44">IF(D38&lt;&gt;0,1,"")</f>
        <v>1</v>
      </c>
      <c r="Q38" s="18">
        <f aca="true" t="shared" si="30" ref="Q38:Q44">IF(E38&lt;&gt;0,1,"")</f>
        <v>1</v>
      </c>
      <c r="R38" s="18">
        <f aca="true" t="shared" si="31" ref="R38:R44">IF(F38&lt;&gt;0,1,"")</f>
        <v>1</v>
      </c>
      <c r="S38" s="18">
        <f aca="true" t="shared" si="32" ref="S38:S44">IF(G38&lt;&gt;0,1,"")</f>
        <v>1</v>
      </c>
      <c r="T38" s="18">
        <f aca="true" t="shared" si="33" ref="T38:T44">IF(H38&lt;&gt;0,1,"")</f>
        <v>1</v>
      </c>
      <c r="U38" s="18">
        <f aca="true" t="shared" si="34" ref="U38:U44">IF(I38&lt;&gt;0,1,"")</f>
        <v>1</v>
      </c>
      <c r="V38" s="98"/>
    </row>
    <row r="39" spans="1:22" ht="12.75">
      <c r="A39" s="61" t="str">
        <f>'uitslag en stand tm dag 1'!F2</f>
        <v>The Dolphins</v>
      </c>
      <c r="B39" s="64">
        <f>'uitslag en stand tm dag 1'!F12</f>
        <v>6775</v>
      </c>
      <c r="C39" s="64">
        <f>'Uitslag en stand tm dag 2'!F12</f>
        <v>6996</v>
      </c>
      <c r="D39" s="64">
        <f>'Uitslag en stand tm dag 3'!F12</f>
        <v>7281</v>
      </c>
      <c r="E39" s="64">
        <f>'Uitslag en stand tm dag 4'!F12</f>
        <v>7524</v>
      </c>
      <c r="F39" s="64">
        <f>'Uitslag en stand tm dag 5'!F12</f>
        <v>7694</v>
      </c>
      <c r="G39" s="64">
        <f>'Uitslag en stand tm dag 6'!F12</f>
        <v>6707</v>
      </c>
      <c r="H39" s="64">
        <f>'Uitslag en stand tm dag 7'!F12</f>
        <v>6000</v>
      </c>
      <c r="I39" s="64">
        <f>'Eindstand NL 2006 - 2007'!F12</f>
        <v>5906</v>
      </c>
      <c r="J39" s="64">
        <f>SUM(B39:I39)</f>
        <v>54883</v>
      </c>
      <c r="K39" s="95">
        <f>J39/'ind-tot'!K61</f>
        <v>203.27037037037036</v>
      </c>
      <c r="M39" s="89"/>
      <c r="N39" s="18">
        <f t="shared" si="27"/>
        <v>1</v>
      </c>
      <c r="O39" s="18">
        <f t="shared" si="28"/>
        <v>1</v>
      </c>
      <c r="P39" s="18">
        <f t="shared" si="29"/>
        <v>1</v>
      </c>
      <c r="Q39" s="18">
        <f t="shared" si="30"/>
        <v>1</v>
      </c>
      <c r="R39" s="18">
        <f t="shared" si="31"/>
        <v>1</v>
      </c>
      <c r="S39" s="18">
        <f t="shared" si="32"/>
        <v>1</v>
      </c>
      <c r="T39" s="18">
        <f t="shared" si="33"/>
        <v>1</v>
      </c>
      <c r="U39" s="18">
        <f t="shared" si="34"/>
        <v>1</v>
      </c>
      <c r="V39" s="98"/>
    </row>
    <row r="40" spans="1:22" ht="12.75">
      <c r="A40" s="61" t="str">
        <f>'uitslag en stand tm dag 1'!C2</f>
        <v>De zoete inval</v>
      </c>
      <c r="B40" s="64">
        <f>'uitslag en stand tm dag 1'!C12</f>
        <v>6744</v>
      </c>
      <c r="C40" s="64">
        <f>'Uitslag en stand tm dag 2'!C12</f>
        <v>7266</v>
      </c>
      <c r="D40" s="64">
        <f>'Uitslag en stand tm dag 3'!C12</f>
        <v>7422</v>
      </c>
      <c r="E40" s="64">
        <f>'Uitslag en stand tm dag 4'!C12</f>
        <v>7371</v>
      </c>
      <c r="F40" s="64">
        <f>'Uitslag en stand tm dag 5'!C12</f>
        <v>7350</v>
      </c>
      <c r="G40" s="64">
        <f>'Uitslag en stand tm dag 6'!C12</f>
        <v>6987</v>
      </c>
      <c r="H40" s="64">
        <f>'Uitslag en stand tm dag 7'!C12</f>
        <v>5431</v>
      </c>
      <c r="I40" s="64">
        <f>'Eindstand NL 2006 - 2007'!C12</f>
        <v>5749</v>
      </c>
      <c r="J40" s="64">
        <f>SUM(B40:I40)</f>
        <v>54320</v>
      </c>
      <c r="K40" s="95">
        <f>J40/'ind-tot'!K16</f>
        <v>201.1851851851852</v>
      </c>
      <c r="M40" s="89"/>
      <c r="N40" s="18">
        <f t="shared" si="27"/>
        <v>1</v>
      </c>
      <c r="O40" s="18">
        <f t="shared" si="28"/>
        <v>1</v>
      </c>
      <c r="P40" s="18">
        <f t="shared" si="29"/>
        <v>1</v>
      </c>
      <c r="Q40" s="18">
        <f t="shared" si="30"/>
        <v>1</v>
      </c>
      <c r="R40" s="18">
        <f t="shared" si="31"/>
        <v>1</v>
      </c>
      <c r="S40" s="18">
        <f t="shared" si="32"/>
        <v>1</v>
      </c>
      <c r="T40" s="18">
        <f t="shared" si="33"/>
        <v>1</v>
      </c>
      <c r="U40" s="18">
        <f t="shared" si="34"/>
        <v>1</v>
      </c>
      <c r="V40" s="98"/>
    </row>
    <row r="41" spans="1:22" ht="12.75">
      <c r="A41" s="61" t="str">
        <f>'uitslag en stand tm dag 1'!H2</f>
        <v>AC &amp; TS</v>
      </c>
      <c r="B41" s="64">
        <f>'uitslag en stand tm dag 1'!H12</f>
        <v>6599</v>
      </c>
      <c r="C41" s="64">
        <f>'Uitslag en stand tm dag 2'!H12</f>
        <v>7054</v>
      </c>
      <c r="D41" s="64">
        <f>'Uitslag en stand tm dag 3'!H12</f>
        <v>7289</v>
      </c>
      <c r="E41" s="64">
        <f>'Uitslag en stand tm dag 4'!H12</f>
        <v>7305</v>
      </c>
      <c r="F41" s="64">
        <f>'Uitslag en stand tm dag 5'!H12</f>
        <v>7139</v>
      </c>
      <c r="G41" s="64">
        <f>'Uitslag en stand tm dag 6'!H12</f>
        <v>6590</v>
      </c>
      <c r="H41" s="64">
        <f>'Uitslag en stand tm dag 7'!H12</f>
        <v>5912</v>
      </c>
      <c r="I41" s="64">
        <f>'Eindstand NL 2006 - 2007'!H12</f>
        <v>5814</v>
      </c>
      <c r="J41" s="64">
        <f>SUM(B41:I41)</f>
        <v>53702</v>
      </c>
      <c r="K41" s="95">
        <f>J41/'ind-tot'!K106</f>
        <v>198.8962962962963</v>
      </c>
      <c r="M41" s="89"/>
      <c r="N41" s="18">
        <f t="shared" si="27"/>
        <v>1</v>
      </c>
      <c r="O41" s="18">
        <f t="shared" si="28"/>
        <v>1</v>
      </c>
      <c r="P41" s="18">
        <f t="shared" si="29"/>
        <v>1</v>
      </c>
      <c r="Q41" s="18">
        <f t="shared" si="30"/>
        <v>1</v>
      </c>
      <c r="R41" s="18">
        <f t="shared" si="31"/>
        <v>1</v>
      </c>
      <c r="S41" s="18">
        <f t="shared" si="32"/>
        <v>1</v>
      </c>
      <c r="T41" s="18">
        <f t="shared" si="33"/>
        <v>1</v>
      </c>
      <c r="U41" s="18">
        <f t="shared" si="34"/>
        <v>1</v>
      </c>
      <c r="V41" s="98"/>
    </row>
    <row r="42" spans="1:22" ht="12.75">
      <c r="A42" s="61" t="str">
        <f>'uitslag en stand tm dag 1'!J2</f>
        <v>Westerpark / Laurens</v>
      </c>
      <c r="B42" s="64">
        <f>'uitslag en stand tm dag 1'!J12</f>
        <v>6568</v>
      </c>
      <c r="C42" s="64">
        <f>'Uitslag en stand tm dag 2'!J12</f>
        <v>6758</v>
      </c>
      <c r="D42" s="64">
        <f>'Uitslag en stand tm dag 3'!J12</f>
        <v>7081</v>
      </c>
      <c r="E42" s="64">
        <f>'Uitslag en stand tm dag 4'!J12</f>
        <v>6886</v>
      </c>
      <c r="F42" s="64">
        <f>'Uitslag en stand tm dag 5'!J12</f>
        <v>7244</v>
      </c>
      <c r="G42" s="64">
        <f>'Uitslag en stand tm dag 6'!J12</f>
        <v>6887</v>
      </c>
      <c r="H42" s="64">
        <f>'Uitslag en stand tm dag 7'!J12</f>
        <v>5710</v>
      </c>
      <c r="I42" s="64">
        <f>'Eindstand NL 2006 - 2007'!J12</f>
        <v>5701</v>
      </c>
      <c r="J42" s="64">
        <f>SUM(B42:I42)</f>
        <v>52835</v>
      </c>
      <c r="K42" s="95">
        <f>J42/'ind-tot'!K121</f>
        <v>195.6851851851852</v>
      </c>
      <c r="M42" s="89"/>
      <c r="N42" s="18">
        <f t="shared" si="27"/>
        <v>1</v>
      </c>
      <c r="O42" s="18">
        <f t="shared" si="28"/>
        <v>1</v>
      </c>
      <c r="P42" s="18">
        <f t="shared" si="29"/>
        <v>1</v>
      </c>
      <c r="Q42" s="18">
        <f t="shared" si="30"/>
        <v>1</v>
      </c>
      <c r="R42" s="18">
        <f t="shared" si="31"/>
        <v>1</v>
      </c>
      <c r="S42" s="18">
        <f t="shared" si="32"/>
        <v>1</v>
      </c>
      <c r="T42" s="18">
        <f t="shared" si="33"/>
        <v>1</v>
      </c>
      <c r="U42" s="18">
        <f t="shared" si="34"/>
        <v>1</v>
      </c>
      <c r="V42" s="98"/>
    </row>
    <row r="43" spans="1:22" ht="12.75">
      <c r="A43" s="61" t="str">
        <f>'uitslag en stand tm dag 1'!I2</f>
        <v>Hawkeye</v>
      </c>
      <c r="B43" s="64">
        <f>'uitslag en stand tm dag 1'!I12</f>
        <v>6582</v>
      </c>
      <c r="C43" s="64">
        <f>'Uitslag en stand tm dag 2'!I12</f>
        <v>7033</v>
      </c>
      <c r="D43" s="64">
        <f>'Uitslag en stand tm dag 3'!I12</f>
        <v>7072</v>
      </c>
      <c r="E43" s="64">
        <f>'Uitslag en stand tm dag 4'!I12</f>
        <v>7094</v>
      </c>
      <c r="F43" s="64">
        <f>'Uitslag en stand tm dag 5'!I12</f>
        <v>7239</v>
      </c>
      <c r="G43" s="64">
        <f>'Uitslag en stand tm dag 6'!I12</f>
        <v>6747</v>
      </c>
      <c r="H43" s="64">
        <f>'Uitslag en stand tm dag 7'!I12</f>
        <v>5365</v>
      </c>
      <c r="I43" s="64">
        <f>'Eindstand NL 2006 - 2007'!I12</f>
        <v>5667</v>
      </c>
      <c r="J43" s="64">
        <f>SUM(B43:I43)</f>
        <v>52799</v>
      </c>
      <c r="K43" s="95">
        <f>J43/'ind-tot'!K91</f>
        <v>195.55185185185186</v>
      </c>
      <c r="M43" s="89"/>
      <c r="N43" s="18">
        <f t="shared" si="27"/>
        <v>1</v>
      </c>
      <c r="O43" s="18">
        <f t="shared" si="28"/>
        <v>1</v>
      </c>
      <c r="P43" s="18">
        <f t="shared" si="29"/>
        <v>1</v>
      </c>
      <c r="Q43" s="18">
        <f t="shared" si="30"/>
        <v>1</v>
      </c>
      <c r="R43" s="18">
        <f t="shared" si="31"/>
        <v>1</v>
      </c>
      <c r="S43" s="18">
        <f t="shared" si="32"/>
        <v>1</v>
      </c>
      <c r="T43" s="18">
        <f t="shared" si="33"/>
        <v>1</v>
      </c>
      <c r="U43" s="18">
        <f t="shared" si="34"/>
        <v>1</v>
      </c>
      <c r="V43" s="98"/>
    </row>
    <row r="44" spans="1:22" ht="12.75">
      <c r="A44" s="61" t="str">
        <f>'uitslag en stand tm dag 1'!G2</f>
        <v>Ruiten installaties</v>
      </c>
      <c r="B44" s="64">
        <f>'uitslag en stand tm dag 1'!G12</f>
        <v>6184</v>
      </c>
      <c r="C44" s="64">
        <f>'Uitslag en stand tm dag 2'!G12</f>
        <v>7034</v>
      </c>
      <c r="D44" s="64">
        <f>'Uitslag en stand tm dag 3'!G12</f>
        <v>7140</v>
      </c>
      <c r="E44" s="64">
        <f>'Uitslag en stand tm dag 4'!G12</f>
        <v>7003</v>
      </c>
      <c r="F44" s="64">
        <f>'Uitslag en stand tm dag 5'!G12</f>
        <v>7026</v>
      </c>
      <c r="G44" s="64">
        <f>'Uitslag en stand tm dag 6'!G12</f>
        <v>6202</v>
      </c>
      <c r="H44" s="64">
        <f>'Uitslag en stand tm dag 7'!G12</f>
        <v>0</v>
      </c>
      <c r="I44" s="64">
        <f>'Eindstand NL 2006 - 2007'!G12</f>
        <v>0</v>
      </c>
      <c r="J44" s="64">
        <f>SUM(B44:I44)</f>
        <v>40589</v>
      </c>
      <c r="K44" s="95">
        <f>J44/'ind-tot'!K76</f>
        <v>193.28095238095239</v>
      </c>
      <c r="M44" s="89"/>
      <c r="N44" s="18">
        <f t="shared" si="27"/>
        <v>1</v>
      </c>
      <c r="O44" s="18">
        <f t="shared" si="28"/>
        <v>1</v>
      </c>
      <c r="P44" s="18">
        <f t="shared" si="29"/>
        <v>1</v>
      </c>
      <c r="Q44" s="18">
        <f t="shared" si="30"/>
        <v>1</v>
      </c>
      <c r="R44" s="18">
        <f t="shared" si="31"/>
        <v>1</v>
      </c>
      <c r="S44" s="18">
        <f t="shared" si="32"/>
        <v>1</v>
      </c>
      <c r="T44" s="18">
        <f t="shared" si="33"/>
      </c>
      <c r="U44" s="18">
        <f t="shared" si="34"/>
      </c>
      <c r="V44" s="98"/>
    </row>
    <row r="45" spans="2:11" ht="7.5" customHeight="1">
      <c r="B45" s="91"/>
      <c r="C45" s="91"/>
      <c r="D45" s="91"/>
      <c r="E45" s="91"/>
      <c r="F45" s="91"/>
      <c r="G45" s="91"/>
      <c r="H45" s="91"/>
      <c r="I45" s="91"/>
      <c r="J45" s="91"/>
      <c r="K45" s="89"/>
    </row>
    <row r="46" spans="1:11" ht="12.75">
      <c r="A46" s="107" t="s">
        <v>47</v>
      </c>
      <c r="B46" s="104" t="s">
        <v>142</v>
      </c>
      <c r="C46" s="104"/>
      <c r="D46" s="104"/>
      <c r="E46" s="104"/>
      <c r="F46" s="104"/>
      <c r="G46" s="104"/>
      <c r="H46" s="104"/>
      <c r="I46" s="105"/>
      <c r="J46" s="103" t="s">
        <v>16</v>
      </c>
      <c r="K46" s="105"/>
    </row>
    <row r="47" spans="1:11" ht="12.75">
      <c r="A47" s="108"/>
      <c r="B47" s="19">
        <v>1</v>
      </c>
      <c r="C47" s="9">
        <v>2</v>
      </c>
      <c r="D47" s="9">
        <v>3</v>
      </c>
      <c r="E47" s="9">
        <v>4</v>
      </c>
      <c r="F47" s="9">
        <v>5</v>
      </c>
      <c r="G47" s="9">
        <v>6</v>
      </c>
      <c r="H47" s="9">
        <v>7</v>
      </c>
      <c r="I47" s="9">
        <v>8</v>
      </c>
      <c r="J47" s="9" t="s">
        <v>10</v>
      </c>
      <c r="K47" s="9" t="s">
        <v>144</v>
      </c>
    </row>
    <row r="48" spans="1:22" ht="12.75">
      <c r="A48" s="61" t="str">
        <f>'uitslag en stand tm dag 1'!C2</f>
        <v>De zoete inval</v>
      </c>
      <c r="B48" s="63">
        <f>'scores dag 1'!K17</f>
        <v>6634</v>
      </c>
      <c r="C48" s="63">
        <f>'scores dag 2'!K17</f>
        <v>7274</v>
      </c>
      <c r="D48" s="63">
        <f>'scores dag 3'!K17</f>
        <v>7075</v>
      </c>
      <c r="E48" s="63">
        <f>'scores dag 4'!K17</f>
        <v>7409</v>
      </c>
      <c r="F48" s="63">
        <f>'scores dag 5'!K17</f>
        <v>7277</v>
      </c>
      <c r="G48" s="63">
        <f>'scores dag 6'!K17</f>
        <v>6986</v>
      </c>
      <c r="H48" s="63">
        <f>'scores dag 7'!K17</f>
        <v>6007</v>
      </c>
      <c r="I48" s="63">
        <f>'scores dag 8'!K17</f>
        <v>5860</v>
      </c>
      <c r="J48" s="64">
        <f>SUM(B48:I48)</f>
        <v>54522</v>
      </c>
      <c r="K48" s="95">
        <f>J48/270</f>
        <v>201.93333333333334</v>
      </c>
      <c r="N48" s="18">
        <f aca="true" t="shared" si="35" ref="N48:U55">IF(B48&lt;&gt;0,1,"")</f>
        <v>1</v>
      </c>
      <c r="O48" s="18">
        <f t="shared" si="35"/>
        <v>1</v>
      </c>
      <c r="P48" s="18">
        <f t="shared" si="35"/>
        <v>1</v>
      </c>
      <c r="Q48" s="18">
        <f t="shared" si="35"/>
        <v>1</v>
      </c>
      <c r="R48" s="18">
        <f t="shared" si="35"/>
        <v>1</v>
      </c>
      <c r="S48" s="18">
        <f t="shared" si="35"/>
        <v>1</v>
      </c>
      <c r="T48" s="18">
        <f t="shared" si="35"/>
        <v>1</v>
      </c>
      <c r="U48" s="18">
        <f t="shared" si="35"/>
        <v>1</v>
      </c>
      <c r="V48" s="98"/>
    </row>
    <row r="49" spans="1:22" ht="12.75">
      <c r="A49" s="61" t="str">
        <f>'uitslag en stand tm dag 1'!E2</f>
        <v>Hollandplant</v>
      </c>
      <c r="B49" s="63">
        <f>'scores dag 1'!K47</f>
        <v>6650</v>
      </c>
      <c r="C49" s="63">
        <f>'scores dag 2'!K47</f>
        <v>7095</v>
      </c>
      <c r="D49" s="63">
        <f>'scores dag 3'!K47</f>
        <v>7497</v>
      </c>
      <c r="E49" s="63">
        <f>'scores dag 4'!K47</f>
        <v>7438</v>
      </c>
      <c r="F49" s="63">
        <f>'scores dag 5'!K47</f>
        <v>7310</v>
      </c>
      <c r="G49" s="63">
        <f>'scores dag 6'!K47</f>
        <v>6660</v>
      </c>
      <c r="H49" s="63">
        <f>'scores dag 7'!K47</f>
        <v>5760</v>
      </c>
      <c r="I49" s="63">
        <f>'scores dag 8'!K47</f>
        <v>5941</v>
      </c>
      <c r="J49" s="64">
        <f>SUM(B49:I49)</f>
        <v>54351</v>
      </c>
      <c r="K49" s="95">
        <f>J49/270</f>
        <v>201.3</v>
      </c>
      <c r="M49" s="89"/>
      <c r="N49" s="18">
        <f t="shared" si="35"/>
        <v>1</v>
      </c>
      <c r="O49" s="18">
        <f t="shared" si="35"/>
        <v>1</v>
      </c>
      <c r="P49" s="18">
        <f t="shared" si="35"/>
        <v>1</v>
      </c>
      <c r="Q49" s="18">
        <f t="shared" si="35"/>
        <v>1</v>
      </c>
      <c r="R49" s="18">
        <f t="shared" si="35"/>
        <v>1</v>
      </c>
      <c r="S49" s="18">
        <f t="shared" si="35"/>
        <v>1</v>
      </c>
      <c r="T49" s="18">
        <f t="shared" si="35"/>
        <v>1</v>
      </c>
      <c r="U49" s="18">
        <f t="shared" si="35"/>
        <v>1</v>
      </c>
      <c r="V49" s="98"/>
    </row>
    <row r="50" spans="1:22" ht="12.75">
      <c r="A50" s="61" t="str">
        <f>'uitslag en stand tm dag 1'!G2</f>
        <v>Ruiten installaties</v>
      </c>
      <c r="B50" s="64">
        <f>'scores dag 1'!K77</f>
        <v>6663</v>
      </c>
      <c r="C50" s="64">
        <f>'scores dag 2'!K77</f>
        <v>7080</v>
      </c>
      <c r="D50" s="64">
        <f>'scores dag 3'!K77</f>
        <v>7300</v>
      </c>
      <c r="E50" s="64">
        <f>'scores dag 4'!K77</f>
        <v>7175</v>
      </c>
      <c r="F50" s="64">
        <f>'scores dag 5'!K77</f>
        <v>7438</v>
      </c>
      <c r="G50" s="64">
        <f>'scores dag 6'!K77</f>
        <v>6867</v>
      </c>
      <c r="H50" s="64">
        <f>'scores dag 7'!K77</f>
        <v>5858</v>
      </c>
      <c r="I50" s="64">
        <f>'scores dag 8'!K77</f>
        <v>5782</v>
      </c>
      <c r="J50" s="64">
        <f>SUM(B50:I50)</f>
        <v>54163</v>
      </c>
      <c r="K50" s="95">
        <f>J50/270</f>
        <v>200.6037037037037</v>
      </c>
      <c r="M50" s="89"/>
      <c r="N50" s="18">
        <f t="shared" si="35"/>
        <v>1</v>
      </c>
      <c r="O50" s="18">
        <f t="shared" si="35"/>
        <v>1</v>
      </c>
      <c r="P50" s="18">
        <f t="shared" si="35"/>
        <v>1</v>
      </c>
      <c r="Q50" s="18">
        <f t="shared" si="35"/>
        <v>1</v>
      </c>
      <c r="R50" s="18">
        <f t="shared" si="35"/>
        <v>1</v>
      </c>
      <c r="S50" s="18">
        <f t="shared" si="35"/>
        <v>1</v>
      </c>
      <c r="T50" s="18">
        <f t="shared" si="35"/>
        <v>1</v>
      </c>
      <c r="U50" s="18">
        <f t="shared" si="35"/>
        <v>1</v>
      </c>
      <c r="V50" s="98"/>
    </row>
    <row r="51" spans="1:22" ht="12.75">
      <c r="A51" s="61" t="str">
        <f>'uitslag en stand tm dag 1'!F2</f>
        <v>The Dolphins</v>
      </c>
      <c r="B51" s="63">
        <f>'scores dag 1'!K62</f>
        <v>6615</v>
      </c>
      <c r="C51" s="63">
        <f>'scores dag 2'!K62</f>
        <v>7087</v>
      </c>
      <c r="D51" s="63">
        <f>'scores dag 3'!K62</f>
        <v>7196</v>
      </c>
      <c r="E51" s="63">
        <f>'scores dag 4'!K62</f>
        <v>6978</v>
      </c>
      <c r="F51" s="63">
        <f>'scores dag 5'!K62</f>
        <v>7322</v>
      </c>
      <c r="G51" s="63">
        <f>'scores dag 6'!K62</f>
        <v>6949</v>
      </c>
      <c r="H51" s="63">
        <f>'scores dag 7'!K62</f>
        <v>5571</v>
      </c>
      <c r="I51" s="63">
        <f>'scores dag 8'!K62</f>
        <v>5795</v>
      </c>
      <c r="J51" s="64">
        <f>SUM(B51:I51)</f>
        <v>53513</v>
      </c>
      <c r="K51" s="95">
        <f>J51/270</f>
        <v>198.1962962962963</v>
      </c>
      <c r="M51" s="89"/>
      <c r="N51" s="18">
        <f t="shared" si="35"/>
        <v>1</v>
      </c>
      <c r="O51" s="18">
        <f t="shared" si="35"/>
        <v>1</v>
      </c>
      <c r="P51" s="18">
        <f t="shared" si="35"/>
        <v>1</v>
      </c>
      <c r="Q51" s="18">
        <f t="shared" si="35"/>
        <v>1</v>
      </c>
      <c r="R51" s="18">
        <f t="shared" si="35"/>
        <v>1</v>
      </c>
      <c r="S51" s="18">
        <f t="shared" si="35"/>
        <v>1</v>
      </c>
      <c r="T51" s="18">
        <f t="shared" si="35"/>
        <v>1</v>
      </c>
      <c r="U51" s="18">
        <f t="shared" si="35"/>
        <v>1</v>
      </c>
      <c r="V51" s="98"/>
    </row>
    <row r="52" spans="1:22" ht="12.75">
      <c r="A52" s="61" t="str">
        <f>'uitslag en stand tm dag 1'!D2</f>
        <v>de Hofstede</v>
      </c>
      <c r="B52" s="63">
        <f>'scores dag 1'!K32</f>
        <v>6696</v>
      </c>
      <c r="C52" s="63">
        <f>'scores dag 2'!K32</f>
        <v>6775</v>
      </c>
      <c r="D52" s="63">
        <f>'scores dag 3'!K32</f>
        <v>7154</v>
      </c>
      <c r="E52" s="63">
        <f>'scores dag 4'!K32</f>
        <v>7365</v>
      </c>
      <c r="F52" s="63">
        <f>'scores dag 5'!K32</f>
        <v>7152</v>
      </c>
      <c r="G52" s="63">
        <f>'scores dag 6'!K32</f>
        <v>6652</v>
      </c>
      <c r="H52" s="63">
        <f>'scores dag 7'!K32</f>
        <v>5678</v>
      </c>
      <c r="I52" s="63">
        <f>'scores dag 8'!K32</f>
        <v>5982</v>
      </c>
      <c r="J52" s="64">
        <f>SUM(B52:I52)</f>
        <v>53454</v>
      </c>
      <c r="K52" s="95">
        <f>J52/270</f>
        <v>197.9777777777778</v>
      </c>
      <c r="M52" s="89"/>
      <c r="N52" s="18">
        <f t="shared" si="35"/>
        <v>1</v>
      </c>
      <c r="O52" s="18">
        <f t="shared" si="35"/>
        <v>1</v>
      </c>
      <c r="P52" s="18">
        <f t="shared" si="35"/>
        <v>1</v>
      </c>
      <c r="Q52" s="18">
        <f t="shared" si="35"/>
        <v>1</v>
      </c>
      <c r="R52" s="18">
        <f t="shared" si="35"/>
        <v>1</v>
      </c>
      <c r="S52" s="18">
        <f t="shared" si="35"/>
        <v>1</v>
      </c>
      <c r="T52" s="18">
        <f t="shared" si="35"/>
        <v>1</v>
      </c>
      <c r="U52" s="18">
        <f t="shared" si="35"/>
        <v>1</v>
      </c>
      <c r="V52" s="102"/>
    </row>
    <row r="53" spans="1:22" ht="12.75">
      <c r="A53" s="61" t="str">
        <f>'uitslag en stand tm dag 1'!H2</f>
        <v>AC &amp; TS</v>
      </c>
      <c r="B53" s="64">
        <f>'scores dag 1'!K107</f>
        <v>6536</v>
      </c>
      <c r="C53" s="64">
        <f>'scores dag 2'!K107</f>
        <v>7028</v>
      </c>
      <c r="D53" s="64">
        <f>'scores dag 3'!K107</f>
        <v>7188</v>
      </c>
      <c r="E53" s="64">
        <f>'scores dag 4'!K107</f>
        <v>7352</v>
      </c>
      <c r="F53" s="64">
        <f>'scores dag 5'!K107</f>
        <v>7360</v>
      </c>
      <c r="G53" s="64">
        <f>'scores dag 6'!K107</f>
        <v>6808</v>
      </c>
      <c r="H53" s="64">
        <f>'scores dag 7'!K107</f>
        <v>3637</v>
      </c>
      <c r="I53" s="64">
        <f>'scores dag 8'!K107</f>
        <v>3953</v>
      </c>
      <c r="J53" s="64">
        <f>SUM(B53:I53)</f>
        <v>49862</v>
      </c>
      <c r="K53" s="95">
        <f>J53/270</f>
        <v>184.67407407407407</v>
      </c>
      <c r="M53" s="89"/>
      <c r="N53" s="18">
        <f t="shared" si="35"/>
        <v>1</v>
      </c>
      <c r="O53" s="18">
        <f t="shared" si="35"/>
        <v>1</v>
      </c>
      <c r="P53" s="18">
        <f t="shared" si="35"/>
        <v>1</v>
      </c>
      <c r="Q53" s="18">
        <f t="shared" si="35"/>
        <v>1</v>
      </c>
      <c r="R53" s="18">
        <f t="shared" si="35"/>
        <v>1</v>
      </c>
      <c r="S53" s="18">
        <f t="shared" si="35"/>
        <v>1</v>
      </c>
      <c r="T53" s="18">
        <f t="shared" si="35"/>
        <v>1</v>
      </c>
      <c r="U53" s="18">
        <f t="shared" si="35"/>
        <v>1</v>
      </c>
      <c r="V53" s="102"/>
    </row>
    <row r="54" spans="1:22" ht="12.75">
      <c r="A54" s="61" t="str">
        <f>'uitslag en stand tm dag 1'!I2</f>
        <v>Hawkeye</v>
      </c>
      <c r="B54" s="64">
        <f>'scores dag 1'!K92</f>
        <v>6606</v>
      </c>
      <c r="C54" s="64">
        <f>'scores dag 2'!K92</f>
        <v>7099</v>
      </c>
      <c r="D54" s="64">
        <f>'scores dag 3'!K92</f>
        <v>7216</v>
      </c>
      <c r="E54" s="64">
        <f>'scores dag 4'!K92</f>
        <v>7167</v>
      </c>
      <c r="F54" s="64">
        <f>'scores dag 5'!K92</f>
        <v>7255</v>
      </c>
      <c r="G54" s="64">
        <f>'scores dag 6'!K92</f>
        <v>6933</v>
      </c>
      <c r="H54" s="64">
        <f>'scores dag 7'!K92</f>
        <v>3879</v>
      </c>
      <c r="I54" s="64">
        <f>'scores dag 8'!K92</f>
        <v>3584</v>
      </c>
      <c r="J54" s="64">
        <f>SUM(B54:I54)</f>
        <v>49739</v>
      </c>
      <c r="K54" s="95">
        <f>J54/270</f>
        <v>184.21851851851852</v>
      </c>
      <c r="M54" s="89"/>
      <c r="N54" s="18">
        <f t="shared" si="35"/>
        <v>1</v>
      </c>
      <c r="O54" s="18">
        <f t="shared" si="35"/>
        <v>1</v>
      </c>
      <c r="P54" s="18">
        <f t="shared" si="35"/>
        <v>1</v>
      </c>
      <c r="Q54" s="18">
        <f t="shared" si="35"/>
        <v>1</v>
      </c>
      <c r="R54" s="18">
        <f t="shared" si="35"/>
        <v>1</v>
      </c>
      <c r="S54" s="18">
        <f t="shared" si="35"/>
        <v>1</v>
      </c>
      <c r="T54" s="18">
        <f t="shared" si="35"/>
        <v>1</v>
      </c>
      <c r="U54" s="18">
        <f t="shared" si="35"/>
        <v>1</v>
      </c>
      <c r="V54" s="98"/>
    </row>
    <row r="55" spans="1:22" ht="12.75">
      <c r="A55" s="61" t="str">
        <f>'uitslag en stand tm dag 1'!J2</f>
        <v>Westerpark / Laurens</v>
      </c>
      <c r="B55" s="64">
        <f>'scores dag 1'!K122</f>
        <v>6646</v>
      </c>
      <c r="C55" s="64">
        <f>'scores dag 2'!K122</f>
        <v>6939</v>
      </c>
      <c r="D55" s="64">
        <f>'scores dag 3'!K122</f>
        <v>7425</v>
      </c>
      <c r="E55" s="64">
        <f>'scores dag 4'!K122</f>
        <v>6945</v>
      </c>
      <c r="F55" s="64">
        <f>'scores dag 5'!K122</f>
        <v>7574</v>
      </c>
      <c r="G55" s="64">
        <f>'scores dag 6'!K122</f>
        <v>6708</v>
      </c>
      <c r="H55" s="64">
        <f>'scores dag 7'!K122</f>
        <v>3613</v>
      </c>
      <c r="I55" s="64">
        <f>'scores dag 8'!K122</f>
        <v>3863</v>
      </c>
      <c r="J55" s="64">
        <f>SUM(B55:I55)</f>
        <v>49713</v>
      </c>
      <c r="K55" s="95">
        <f>J55/270</f>
        <v>184.12222222222223</v>
      </c>
      <c r="N55" s="18">
        <f t="shared" si="35"/>
        <v>1</v>
      </c>
      <c r="O55" s="18">
        <f t="shared" si="35"/>
        <v>1</v>
      </c>
      <c r="P55" s="18">
        <f t="shared" si="35"/>
        <v>1</v>
      </c>
      <c r="Q55" s="18">
        <f t="shared" si="35"/>
        <v>1</v>
      </c>
      <c r="R55" s="18">
        <f t="shared" si="35"/>
        <v>1</v>
      </c>
      <c r="S55" s="18">
        <f t="shared" si="35"/>
        <v>1</v>
      </c>
      <c r="T55" s="18">
        <f t="shared" si="35"/>
        <v>1</v>
      </c>
      <c r="U55" s="18">
        <f t="shared" si="35"/>
        <v>1</v>
      </c>
      <c r="V55" s="101"/>
    </row>
    <row r="56" ht="12.75">
      <c r="M56" s="97">
        <f>IF(SUM(J48:J55)&lt;&gt;SUM(J37:J44),"verschil !!!","")</f>
      </c>
    </row>
  </sheetData>
  <mergeCells count="17">
    <mergeCell ref="B35:I35"/>
    <mergeCell ref="J13:K13"/>
    <mergeCell ref="A2:A3"/>
    <mergeCell ref="A35:A36"/>
    <mergeCell ref="A13:A14"/>
    <mergeCell ref="B13:I13"/>
    <mergeCell ref="J35:K35"/>
    <mergeCell ref="J46:K46"/>
    <mergeCell ref="N1:U1"/>
    <mergeCell ref="A46:A47"/>
    <mergeCell ref="B46:I46"/>
    <mergeCell ref="A24:A25"/>
    <mergeCell ref="B24:I24"/>
    <mergeCell ref="J24:K24"/>
    <mergeCell ref="A1:K1"/>
    <mergeCell ref="B2:I2"/>
    <mergeCell ref="J2:K2"/>
  </mergeCells>
  <printOptions gridLines="1" horizontalCentered="1"/>
  <pageMargins left="0.6" right="0.33" top="0.68" bottom="0.42" header="0.28" footer="0.21"/>
  <pageSetup fitToHeight="1" fitToWidth="1" horizontalDpi="600" verticalDpi="600" orientation="portrait" paperSize="9" scale="77" r:id="rId1"/>
  <headerFooter alignWithMargins="0">
    <oddHeader>&amp;C&amp;"Arial,Vet"&amp;16nationale league 2006 - 2007 eredivisie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Amstelring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Kok</dc:creator>
  <cp:keywords/>
  <dc:description/>
  <cp:lastModifiedBy>E Kok</cp:lastModifiedBy>
  <cp:lastPrinted>2006-12-04T11:51:57Z</cp:lastPrinted>
  <dcterms:created xsi:type="dcterms:W3CDTF">2004-10-05T20:26:30Z</dcterms:created>
  <dcterms:modified xsi:type="dcterms:W3CDTF">2007-04-01T19:23:48Z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